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wangy\Desktop\"/>
    </mc:Choice>
  </mc:AlternateContent>
  <xr:revisionPtr revIDLastSave="0" documentId="13_ncr:1_{54B45259-70AE-44C9-9B45-E8541427F3D4}" xr6:coauthVersionLast="47" xr6:coauthVersionMax="47" xr10:uidLastSave="{00000000-0000-0000-0000-000000000000}"/>
  <bookViews>
    <workbookView xWindow="-98" yWindow="-98" windowWidth="21795" windowHeight="12975" activeTab="3" xr2:uid="{00000000-000D-0000-FFFF-FFFF00000000}"/>
  </bookViews>
  <sheets>
    <sheet name="一号楼" sheetId="1" r:id="rId1"/>
    <sheet name="二号楼" sheetId="2" r:id="rId2"/>
    <sheet name="三号楼" sheetId="3" r:id="rId3"/>
    <sheet name="七号楼" sheetId="4" r:id="rId4"/>
  </sheets>
  <definedNames>
    <definedName name="_xlnm._FilterDatabase" localSheetId="3" hidden="1">七号楼!$A$1:$F$23</definedName>
    <definedName name="_xlnm.Print_Titles" localSheetId="3">七号楼!$1:$2</definedName>
    <definedName name="_xlnm.Print_Titles" localSheetId="2">三号楼!$1:$2</definedName>
    <definedName name="_xlnm.Print_Titles" localSheetId="0">一号楼!$1:$2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4" l="1"/>
  <c r="K22" i="4"/>
  <c r="J22" i="4"/>
  <c r="I22" i="4"/>
  <c r="I19" i="2"/>
  <c r="K19" i="2"/>
  <c r="H24" i="4"/>
  <c r="G24" i="4"/>
  <c r="J23" i="4"/>
  <c r="K23" i="4" s="1"/>
  <c r="L23" i="4" s="1"/>
  <c r="I23" i="4"/>
  <c r="J21" i="4"/>
  <c r="K21" i="4" s="1"/>
  <c r="L21" i="4" s="1"/>
  <c r="I21" i="4"/>
  <c r="J20" i="4"/>
  <c r="K20" i="4" s="1"/>
  <c r="L20" i="4" s="1"/>
  <c r="I20" i="4"/>
  <c r="J19" i="4"/>
  <c r="K19" i="4" s="1"/>
  <c r="L19" i="4" s="1"/>
  <c r="I19" i="4"/>
  <c r="J18" i="4"/>
  <c r="K18" i="4" s="1"/>
  <c r="L18" i="4" s="1"/>
  <c r="I18" i="4"/>
  <c r="J17" i="4"/>
  <c r="K17" i="4" s="1"/>
  <c r="L17" i="4" s="1"/>
  <c r="I17" i="4"/>
  <c r="J16" i="4"/>
  <c r="K16" i="4" s="1"/>
  <c r="L16" i="4" s="1"/>
  <c r="I16" i="4"/>
  <c r="J15" i="4"/>
  <c r="K15" i="4" s="1"/>
  <c r="L15" i="4" s="1"/>
  <c r="I15" i="4"/>
  <c r="J14" i="4"/>
  <c r="K14" i="4" s="1"/>
  <c r="L14" i="4" s="1"/>
  <c r="I14" i="4"/>
  <c r="J13" i="4"/>
  <c r="K13" i="4" s="1"/>
  <c r="L13" i="4" s="1"/>
  <c r="I13" i="4"/>
  <c r="J12" i="4"/>
  <c r="K12" i="4" s="1"/>
  <c r="L12" i="4" s="1"/>
  <c r="I12" i="4"/>
  <c r="J11" i="4"/>
  <c r="K11" i="4" s="1"/>
  <c r="L11" i="4" s="1"/>
  <c r="I11" i="4"/>
  <c r="J10" i="4"/>
  <c r="K10" i="4" s="1"/>
  <c r="L10" i="4" s="1"/>
  <c r="I10" i="4"/>
  <c r="J9" i="4"/>
  <c r="K9" i="4" s="1"/>
  <c r="L9" i="4" s="1"/>
  <c r="I9" i="4"/>
  <c r="J8" i="4"/>
  <c r="K8" i="4" s="1"/>
  <c r="L8" i="4" s="1"/>
  <c r="I8" i="4"/>
  <c r="J7" i="4"/>
  <c r="K7" i="4" s="1"/>
  <c r="L7" i="4" s="1"/>
  <c r="I7" i="4"/>
  <c r="J6" i="4"/>
  <c r="K6" i="4" s="1"/>
  <c r="L6" i="4" s="1"/>
  <c r="I6" i="4"/>
  <c r="J5" i="4"/>
  <c r="K5" i="4" s="1"/>
  <c r="L5" i="4" s="1"/>
  <c r="I5" i="4"/>
  <c r="J4" i="4"/>
  <c r="K4" i="4" s="1"/>
  <c r="L4" i="4" s="1"/>
  <c r="I4" i="4"/>
  <c r="J3" i="4"/>
  <c r="K3" i="4" s="1"/>
  <c r="L3" i="4" s="1"/>
  <c r="I3" i="4"/>
  <c r="L28" i="3"/>
  <c r="I28" i="3"/>
  <c r="N27" i="3"/>
  <c r="O27" i="3" s="1"/>
  <c r="P27" i="3" s="1"/>
  <c r="H27" i="3"/>
  <c r="K27" i="3" s="1"/>
  <c r="M27" i="3" s="1"/>
  <c r="N26" i="3"/>
  <c r="O26" i="3" s="1"/>
  <c r="P26" i="3" s="1"/>
  <c r="H26" i="3"/>
  <c r="K26" i="3" s="1"/>
  <c r="M26" i="3" s="1"/>
  <c r="N25" i="3"/>
  <c r="O25" i="3" s="1"/>
  <c r="P25" i="3" s="1"/>
  <c r="K25" i="3"/>
  <c r="M25" i="3" s="1"/>
  <c r="N24" i="3"/>
  <c r="O24" i="3" s="1"/>
  <c r="P24" i="3" s="1"/>
  <c r="K24" i="3"/>
  <c r="M24" i="3" s="1"/>
  <c r="N23" i="3"/>
  <c r="O23" i="3" s="1"/>
  <c r="P23" i="3" s="1"/>
  <c r="K23" i="3"/>
  <c r="M23" i="3" s="1"/>
  <c r="N22" i="3"/>
  <c r="O22" i="3" s="1"/>
  <c r="P22" i="3" s="1"/>
  <c r="K22" i="3"/>
  <c r="M22" i="3" s="1"/>
  <c r="N21" i="3"/>
  <c r="O21" i="3" s="1"/>
  <c r="P21" i="3" s="1"/>
  <c r="M21" i="3"/>
  <c r="N20" i="3"/>
  <c r="O20" i="3" s="1"/>
  <c r="P20" i="3" s="1"/>
  <c r="K20" i="3"/>
  <c r="M20" i="3" s="1"/>
  <c r="N19" i="3"/>
  <c r="O19" i="3" s="1"/>
  <c r="P19" i="3" s="1"/>
  <c r="H19" i="3"/>
  <c r="K19" i="3" s="1"/>
  <c r="M19" i="3" s="1"/>
  <c r="N18" i="3"/>
  <c r="O18" i="3" s="1"/>
  <c r="P18" i="3" s="1"/>
  <c r="H18" i="3"/>
  <c r="K18" i="3" s="1"/>
  <c r="M18" i="3" s="1"/>
  <c r="N17" i="3"/>
  <c r="O17" i="3" s="1"/>
  <c r="P17" i="3" s="1"/>
  <c r="M17" i="3"/>
  <c r="N16" i="3"/>
  <c r="O16" i="3" s="1"/>
  <c r="P16" i="3" s="1"/>
  <c r="K16" i="3"/>
  <c r="M16" i="3" s="1"/>
  <c r="N15" i="3"/>
  <c r="O15" i="3" s="1"/>
  <c r="P15" i="3" s="1"/>
  <c r="K15" i="3"/>
  <c r="M15" i="3" s="1"/>
  <c r="N14" i="3"/>
  <c r="O14" i="3" s="1"/>
  <c r="P14" i="3" s="1"/>
  <c r="H14" i="3"/>
  <c r="K14" i="3" s="1"/>
  <c r="M14" i="3" s="1"/>
  <c r="N13" i="3"/>
  <c r="O13" i="3" s="1"/>
  <c r="P13" i="3" s="1"/>
  <c r="K13" i="3"/>
  <c r="M13" i="3" s="1"/>
  <c r="N12" i="3"/>
  <c r="O12" i="3" s="1"/>
  <c r="P12" i="3" s="1"/>
  <c r="K12" i="3"/>
  <c r="M12" i="3" s="1"/>
  <c r="N11" i="3"/>
  <c r="O11" i="3" s="1"/>
  <c r="P11" i="3" s="1"/>
  <c r="K11" i="3"/>
  <c r="M11" i="3" s="1"/>
  <c r="N10" i="3"/>
  <c r="O10" i="3" s="1"/>
  <c r="P10" i="3" s="1"/>
  <c r="K10" i="3"/>
  <c r="M10" i="3" s="1"/>
  <c r="N9" i="3"/>
  <c r="O9" i="3" s="1"/>
  <c r="P9" i="3" s="1"/>
  <c r="H9" i="3"/>
  <c r="K9" i="3" s="1"/>
  <c r="M9" i="3" s="1"/>
  <c r="N8" i="3"/>
  <c r="O8" i="3" s="1"/>
  <c r="P8" i="3" s="1"/>
  <c r="H8" i="3"/>
  <c r="K8" i="3" s="1"/>
  <c r="M8" i="3" s="1"/>
  <c r="N7" i="3"/>
  <c r="O7" i="3" s="1"/>
  <c r="P7" i="3" s="1"/>
  <c r="K7" i="3"/>
  <c r="M7" i="3" s="1"/>
  <c r="N6" i="3"/>
  <c r="O6" i="3" s="1"/>
  <c r="P6" i="3" s="1"/>
  <c r="K6" i="3"/>
  <c r="M6" i="3" s="1"/>
  <c r="N5" i="3"/>
  <c r="O5" i="3" s="1"/>
  <c r="P5" i="3" s="1"/>
  <c r="K5" i="3"/>
  <c r="M5" i="3" s="1"/>
  <c r="N4" i="3"/>
  <c r="O4" i="3" s="1"/>
  <c r="P4" i="3" s="1"/>
  <c r="K4" i="3"/>
  <c r="M4" i="3" s="1"/>
  <c r="N3" i="3"/>
  <c r="O3" i="3" s="1"/>
  <c r="P3" i="3" s="1"/>
  <c r="H3" i="3"/>
  <c r="K3" i="3" s="1"/>
  <c r="L19" i="2"/>
  <c r="O18" i="2"/>
  <c r="P18" i="2" s="1"/>
  <c r="Q18" i="2" s="1"/>
  <c r="I18" i="2"/>
  <c r="K18" i="2" s="1"/>
  <c r="M18" i="2" s="1"/>
  <c r="O17" i="2"/>
  <c r="P17" i="2" s="1"/>
  <c r="Q17" i="2" s="1"/>
  <c r="H17" i="2"/>
  <c r="K17" i="2" s="1"/>
  <c r="M17" i="2" s="1"/>
  <c r="O16" i="2"/>
  <c r="P16" i="2" s="1"/>
  <c r="Q16" i="2" s="1"/>
  <c r="I16" i="2"/>
  <c r="K16" i="2" s="1"/>
  <c r="M16" i="2" s="1"/>
  <c r="O15" i="2"/>
  <c r="P15" i="2" s="1"/>
  <c r="Q15" i="2" s="1"/>
  <c r="H15" i="2"/>
  <c r="K15" i="2" s="1"/>
  <c r="M15" i="2" s="1"/>
  <c r="O14" i="2"/>
  <c r="P14" i="2" s="1"/>
  <c r="Q14" i="2" s="1"/>
  <c r="I14" i="2"/>
  <c r="K14" i="2" s="1"/>
  <c r="M14" i="2" s="1"/>
  <c r="O13" i="2"/>
  <c r="P13" i="2" s="1"/>
  <c r="Q13" i="2" s="1"/>
  <c r="H13" i="2"/>
  <c r="K13" i="2" s="1"/>
  <c r="M13" i="2" s="1"/>
  <c r="O12" i="2"/>
  <c r="P12" i="2" s="1"/>
  <c r="Q12" i="2" s="1"/>
  <c r="K12" i="2"/>
  <c r="M12" i="2" s="1"/>
  <c r="O11" i="2"/>
  <c r="P11" i="2" s="1"/>
  <c r="Q11" i="2" s="1"/>
  <c r="I11" i="2"/>
  <c r="K11" i="2" s="1"/>
  <c r="M11" i="2" s="1"/>
  <c r="O10" i="2"/>
  <c r="P10" i="2" s="1"/>
  <c r="Q10" i="2" s="1"/>
  <c r="I10" i="2"/>
  <c r="K10" i="2" s="1"/>
  <c r="M10" i="2" s="1"/>
  <c r="O9" i="2"/>
  <c r="P9" i="2" s="1"/>
  <c r="Q9" i="2" s="1"/>
  <c r="I9" i="2"/>
  <c r="K9" i="2" s="1"/>
  <c r="M9" i="2" s="1"/>
  <c r="O8" i="2"/>
  <c r="P8" i="2" s="1"/>
  <c r="Q8" i="2" s="1"/>
  <c r="I8" i="2"/>
  <c r="K8" i="2" s="1"/>
  <c r="M8" i="2" s="1"/>
  <c r="O7" i="2"/>
  <c r="P7" i="2" s="1"/>
  <c r="Q7" i="2" s="1"/>
  <c r="M7" i="2"/>
  <c r="I7" i="2"/>
  <c r="O6" i="2"/>
  <c r="P6" i="2" s="1"/>
  <c r="Q6" i="2" s="1"/>
  <c r="K6" i="2"/>
  <c r="M6" i="2" s="1"/>
  <c r="O5" i="2"/>
  <c r="P5" i="2" s="1"/>
  <c r="Q5" i="2" s="1"/>
  <c r="I5" i="2"/>
  <c r="O4" i="2"/>
  <c r="P4" i="2" s="1"/>
  <c r="Q4" i="2" s="1"/>
  <c r="H4" i="2"/>
  <c r="K4" i="2" s="1"/>
  <c r="O3" i="2"/>
  <c r="P3" i="2" s="1"/>
  <c r="Q3" i="2" s="1"/>
  <c r="H23" i="1"/>
  <c r="J22" i="1"/>
  <c r="K22" i="1" s="1"/>
  <c r="L22" i="1" s="1"/>
  <c r="I22" i="1"/>
  <c r="J21" i="1"/>
  <c r="K21" i="1" s="1"/>
  <c r="L21" i="1" s="1"/>
  <c r="I21" i="1"/>
  <c r="J20" i="1"/>
  <c r="K20" i="1" s="1"/>
  <c r="L20" i="1" s="1"/>
  <c r="I20" i="1"/>
  <c r="J19" i="1"/>
  <c r="K19" i="1" s="1"/>
  <c r="L19" i="1" s="1"/>
  <c r="I19" i="1"/>
  <c r="J18" i="1"/>
  <c r="K18" i="1" s="1"/>
  <c r="L18" i="1" s="1"/>
  <c r="I18" i="1"/>
  <c r="J17" i="1"/>
  <c r="K17" i="1" s="1"/>
  <c r="L17" i="1" s="1"/>
  <c r="I17" i="1"/>
  <c r="J16" i="1"/>
  <c r="K16" i="1" s="1"/>
  <c r="L16" i="1" s="1"/>
  <c r="G16" i="1"/>
  <c r="I16" i="1" s="1"/>
  <c r="J15" i="1"/>
  <c r="K15" i="1" s="1"/>
  <c r="L15" i="1" s="1"/>
  <c r="I15" i="1"/>
  <c r="J14" i="1"/>
  <c r="K14" i="1" s="1"/>
  <c r="L14" i="1" s="1"/>
  <c r="I14" i="1"/>
  <c r="J13" i="1"/>
  <c r="K13" i="1" s="1"/>
  <c r="L13" i="1" s="1"/>
  <c r="I13" i="1"/>
  <c r="J12" i="1"/>
  <c r="K12" i="1" s="1"/>
  <c r="L12" i="1" s="1"/>
  <c r="I12" i="1"/>
  <c r="J11" i="1"/>
  <c r="K11" i="1" s="1"/>
  <c r="L11" i="1" s="1"/>
  <c r="I11" i="1"/>
  <c r="J10" i="1"/>
  <c r="K10" i="1" s="1"/>
  <c r="L10" i="1" s="1"/>
  <c r="I10" i="1"/>
  <c r="J9" i="1"/>
  <c r="K9" i="1" s="1"/>
  <c r="L9" i="1" s="1"/>
  <c r="I9" i="1"/>
  <c r="J8" i="1"/>
  <c r="K8" i="1" s="1"/>
  <c r="L8" i="1" s="1"/>
  <c r="I8" i="1"/>
  <c r="J7" i="1"/>
  <c r="K7" i="1" s="1"/>
  <c r="L7" i="1" s="1"/>
  <c r="I7" i="1"/>
  <c r="J6" i="1"/>
  <c r="K6" i="1" s="1"/>
  <c r="L6" i="1" s="1"/>
  <c r="I6" i="1"/>
  <c r="J5" i="1"/>
  <c r="K5" i="1" s="1"/>
  <c r="L5" i="1" s="1"/>
  <c r="I5" i="1"/>
  <c r="J4" i="1"/>
  <c r="K4" i="1" s="1"/>
  <c r="L4" i="1" s="1"/>
  <c r="I4" i="1"/>
  <c r="J3" i="1"/>
  <c r="K3" i="1" s="1"/>
  <c r="L3" i="1" s="1"/>
  <c r="I3" i="1"/>
  <c r="H28" i="3" l="1"/>
  <c r="M3" i="3"/>
  <c r="M4" i="2"/>
  <c r="H19" i="2"/>
  <c r="J19" i="2" s="1"/>
  <c r="K5" i="2"/>
  <c r="M5" i="2" s="1"/>
  <c r="G23" i="1"/>
  <c r="K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9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自家拆了空调和除湿机</t>
        </r>
      </text>
    </comment>
  </commentList>
</comments>
</file>

<file path=xl/sharedStrings.xml><?xml version="1.0" encoding="utf-8"?>
<sst xmlns="http://schemas.openxmlformats.org/spreadsheetml/2006/main" count="357" uniqueCount="188">
  <si>
    <t>一号楼</t>
  </si>
  <si>
    <t>序号</t>
  </si>
  <si>
    <t>房号</t>
  </si>
  <si>
    <t>业主姓名</t>
  </si>
  <si>
    <t>建筑
面积</t>
  </si>
  <si>
    <t>实际面积</t>
  </si>
  <si>
    <t>交房
日期</t>
  </si>
  <si>
    <t>物业费金额
（3.5元/平方/月）</t>
  </si>
  <si>
    <t>交款金额</t>
  </si>
  <si>
    <t>差异</t>
  </si>
  <si>
    <t>现物业费标准3.1元/平方、月</t>
  </si>
  <si>
    <t>差额</t>
  </si>
  <si>
    <t>天数</t>
  </si>
  <si>
    <t>物业费缴费期限</t>
  </si>
  <si>
    <t>102 202</t>
  </si>
  <si>
    <t>盛丽英</t>
  </si>
  <si>
    <t>2020.7.3</t>
  </si>
  <si>
    <t>26.2.13</t>
  </si>
  <si>
    <t>2019.7.1</t>
  </si>
  <si>
    <t>郭晓芬</t>
  </si>
  <si>
    <t>2020.5.29</t>
  </si>
  <si>
    <t>许跃航</t>
  </si>
  <si>
    <t>2019.11.5</t>
  </si>
  <si>
    <t>26.2.14</t>
  </si>
  <si>
    <t>刘敏
金光日</t>
  </si>
  <si>
    <t>2019.10.31</t>
  </si>
  <si>
    <t>王军阳
姜双双</t>
  </si>
  <si>
    <t>2019.11.21</t>
  </si>
  <si>
    <t>申晨</t>
  </si>
  <si>
    <t>2019.7.8</t>
  </si>
  <si>
    <t>王美霞</t>
  </si>
  <si>
    <t>2019.11.18</t>
  </si>
  <si>
    <t>张利</t>
  </si>
  <si>
    <t>卢锋</t>
  </si>
  <si>
    <t>2019.6.29</t>
  </si>
  <si>
    <t>李玥</t>
  </si>
  <si>
    <t>朴明浩</t>
  </si>
  <si>
    <t>宋琰</t>
  </si>
  <si>
    <t>2019.6.21</t>
  </si>
  <si>
    <t>孟繁奇
孟祥澍</t>
  </si>
  <si>
    <t>2021.6.21</t>
  </si>
  <si>
    <t>刘伟</t>
  </si>
  <si>
    <t>2021.1.21</t>
  </si>
  <si>
    <t>孙震宇</t>
  </si>
  <si>
    <t>2021.5.8</t>
  </si>
  <si>
    <t>潘治宏</t>
  </si>
  <si>
    <t>刘北海
孙平</t>
  </si>
  <si>
    <t>吴志新</t>
  </si>
  <si>
    <t>2021.5.21</t>
  </si>
  <si>
    <t>许红云</t>
  </si>
  <si>
    <t>2019.7.2</t>
  </si>
  <si>
    <t>26.2.19</t>
  </si>
  <si>
    <t>张金芳</t>
  </si>
  <si>
    <t>2021.1.20</t>
  </si>
  <si>
    <t>26.2.15</t>
  </si>
  <si>
    <t>合计</t>
  </si>
  <si>
    <t>二号楼</t>
  </si>
  <si>
    <t>实际交房
日期</t>
  </si>
  <si>
    <t>物业费
金额（3.5元/平方/月）</t>
  </si>
  <si>
    <t>物业费
毛坯60%</t>
  </si>
  <si>
    <t>物业费
已装修100%</t>
  </si>
  <si>
    <t>是否
装修</t>
  </si>
  <si>
    <t>应交物业费</t>
  </si>
  <si>
    <t>赵晏彤</t>
  </si>
  <si>
    <t>2021.3.11</t>
  </si>
  <si>
    <t>已缴清</t>
  </si>
  <si>
    <t>26.2.20</t>
  </si>
  <si>
    <t>陶玲玲</t>
  </si>
  <si>
    <t>19.6.26</t>
  </si>
  <si>
    <t>否</t>
  </si>
  <si>
    <t>25.9.5</t>
  </si>
  <si>
    <t>陈玉亮</t>
  </si>
  <si>
    <t>2019.6.19</t>
  </si>
  <si>
    <t>√</t>
  </si>
  <si>
    <t>半年</t>
  </si>
  <si>
    <t>25.7.26</t>
  </si>
  <si>
    <t>王喜庆</t>
  </si>
  <si>
    <t>2020.11.9</t>
  </si>
  <si>
    <t>赵连序</t>
  </si>
  <si>
    <t>2019.6.18</t>
  </si>
  <si>
    <t>齐章彬</t>
  </si>
  <si>
    <t>26.2.17</t>
  </si>
  <si>
    <t>郑勇进</t>
  </si>
  <si>
    <t>钟华</t>
  </si>
  <si>
    <t>19.6.28</t>
  </si>
  <si>
    <t>范玉鑫</t>
  </si>
  <si>
    <t>19.10.14</t>
  </si>
  <si>
    <t>高丹</t>
  </si>
  <si>
    <t>19.8.19</t>
  </si>
  <si>
    <t>刘萍</t>
  </si>
  <si>
    <t>19.8.5</t>
  </si>
  <si>
    <t>王春英</t>
  </si>
  <si>
    <t>孔祥琴</t>
  </si>
  <si>
    <t>19.6.29</t>
  </si>
  <si>
    <t>王永斌</t>
  </si>
  <si>
    <t>2020.5.8</t>
  </si>
  <si>
    <t>徐丹丹</t>
  </si>
  <si>
    <t>2020.7.16</t>
  </si>
  <si>
    <t>程勇</t>
  </si>
  <si>
    <t>19.8.1</t>
  </si>
  <si>
    <t>26.2.16</t>
  </si>
  <si>
    <t>三号楼</t>
  </si>
  <si>
    <t>李昱成</t>
  </si>
  <si>
    <t>25.9.6</t>
  </si>
  <si>
    <t>2020.4.27</t>
  </si>
  <si>
    <t>周显萍</t>
  </si>
  <si>
    <t>李燕</t>
  </si>
  <si>
    <t>19.6.18</t>
  </si>
  <si>
    <t>宋泉江</t>
  </si>
  <si>
    <t>陈庆蛟</t>
  </si>
  <si>
    <t>19.11.10</t>
  </si>
  <si>
    <t>郭海冬</t>
  </si>
  <si>
    <t>20.9.21</t>
  </si>
  <si>
    <t>贾云峰</t>
  </si>
  <si>
    <t>19.7.10</t>
  </si>
  <si>
    <t>洪钟振
金鲜女</t>
  </si>
  <si>
    <t>19.6.19</t>
  </si>
  <si>
    <t>19.7.16</t>
  </si>
  <si>
    <t>曹霞</t>
  </si>
  <si>
    <t>19.7.9</t>
  </si>
  <si>
    <t>邵炜超
窦亚萍</t>
  </si>
  <si>
    <t>贾贺铭</t>
  </si>
  <si>
    <t>王雅明</t>
  </si>
  <si>
    <t>20.8.26</t>
  </si>
  <si>
    <t>曲红霞
邓立</t>
  </si>
  <si>
    <t>鲁陆</t>
  </si>
  <si>
    <t>侯红良</t>
  </si>
  <si>
    <t>21.4.9</t>
  </si>
  <si>
    <t>李淑芹</t>
  </si>
  <si>
    <t>温暖</t>
  </si>
  <si>
    <t>朴卫峰
王丽丽</t>
  </si>
  <si>
    <t>19.7.4</t>
  </si>
  <si>
    <t>侯闪闪</t>
  </si>
  <si>
    <t>韩浩成</t>
  </si>
  <si>
    <t>付明星</t>
  </si>
  <si>
    <t>19.6.30</t>
  </si>
  <si>
    <t>田宝军</t>
  </si>
  <si>
    <t>2019.6.20</t>
  </si>
  <si>
    <t>徐晓岚</t>
  </si>
  <si>
    <t>19.7.13</t>
  </si>
  <si>
    <t>孙成芝</t>
  </si>
  <si>
    <t>25.9.3</t>
  </si>
  <si>
    <t>张玉敏</t>
  </si>
  <si>
    <t>2020.12.24</t>
  </si>
  <si>
    <t>七号楼</t>
  </si>
  <si>
    <t>101 201</t>
  </si>
  <si>
    <t>于方红</t>
  </si>
  <si>
    <t>2019.11.12</t>
  </si>
  <si>
    <t>26.2.18</t>
  </si>
  <si>
    <t>张晏玮</t>
  </si>
  <si>
    <t>2021.6.1</t>
  </si>
  <si>
    <t>于夕荣</t>
  </si>
  <si>
    <t>2020.6.3</t>
  </si>
  <si>
    <t>张玉芳</t>
  </si>
  <si>
    <t>2020.5.26</t>
  </si>
  <si>
    <t>于强
邹玉萍</t>
  </si>
  <si>
    <t>梁正秋</t>
  </si>
  <si>
    <t>2019.11.13</t>
  </si>
  <si>
    <t>李勇国</t>
  </si>
  <si>
    <t>王叶青</t>
  </si>
  <si>
    <t>2019.9.29</t>
  </si>
  <si>
    <t>王玉娟</t>
  </si>
  <si>
    <t>2020.1.17</t>
  </si>
  <si>
    <t>尉颖
齐立国</t>
  </si>
  <si>
    <t>2020.9.2</t>
  </si>
  <si>
    <t>26.2.21</t>
  </si>
  <si>
    <t>单紫乾</t>
  </si>
  <si>
    <t>2019.10.29</t>
  </si>
  <si>
    <t>刘璐</t>
  </si>
  <si>
    <t>2020.7.21</t>
  </si>
  <si>
    <t>王笑玲</t>
  </si>
  <si>
    <t>2021.3.24</t>
  </si>
  <si>
    <t>鲁晓威
包菡</t>
  </si>
  <si>
    <t>2019.10.21</t>
  </si>
  <si>
    <t>吴宁</t>
  </si>
  <si>
    <t>2021.3.17</t>
  </si>
  <si>
    <t>陈颂东</t>
  </si>
  <si>
    <t>2020.12.25</t>
  </si>
  <si>
    <t>杜金雪</t>
  </si>
  <si>
    <t>2020.6.15</t>
  </si>
  <si>
    <t>2019.6.30</t>
  </si>
  <si>
    <t>苏传德
张晓磊</t>
  </si>
  <si>
    <t>21.3.17</t>
  </si>
  <si>
    <t>王玲
荣雪峰</t>
  </si>
  <si>
    <t>李荀</t>
  </si>
  <si>
    <t>2019.8.26</t>
  </si>
  <si>
    <t>26.2.24</t>
  </si>
  <si>
    <t>王晨清
马彩霞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</si>
</sst>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 x14ac:knownFonts="1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name val="Arial"/>
      <family val="2"/>
    </font>
    <font>
      <b/>
      <sz val="10"/>
      <name val="宋体"/>
      <charset val="134"/>
    </font>
    <font>
      <b/>
      <sz val="10"/>
      <color theme="8" tint="0.39994506668294322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CC22E"/>
      <color rgb="FFBFD8C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workbookViewId="0">
      <pane ySplit="2" topLeftCell="A3" activePane="bottomLeft" state="frozen"/>
      <selection pane="bottomLeft" activeCell="G7" sqref="G7"/>
    </sheetView>
  </sheetViews>
  <sheetFormatPr defaultColWidth="9" defaultRowHeight="24.95" customHeight="1" x14ac:dyDescent="0.3"/>
  <cols>
    <col min="1" max="2" width="6.1328125" style="1" customWidth="1"/>
    <col min="3" max="3" width="11.46484375" style="1" customWidth="1"/>
    <col min="4" max="4" width="8.1328125" style="1" customWidth="1"/>
    <col min="5" max="6" width="11.73046875" style="1" customWidth="1"/>
    <col min="7" max="7" width="16.1328125" style="1" customWidth="1"/>
    <col min="8" max="8" width="10.73046875" style="1" customWidth="1"/>
    <col min="9" max="9" width="9" style="1"/>
    <col min="10" max="11" width="10.3984375" style="1"/>
    <col min="12" max="12" width="12.59765625" style="1"/>
    <col min="13" max="13" width="12.59765625" style="2"/>
    <col min="14" max="16384" width="9" style="1"/>
  </cols>
  <sheetData>
    <row r="1" spans="1:13" ht="24.95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3" ht="31.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16" t="s">
        <v>5</v>
      </c>
      <c r="F2" s="16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7" t="s">
        <v>13</v>
      </c>
    </row>
    <row r="3" spans="1:13" ht="24.95" customHeight="1" x14ac:dyDescent="0.3">
      <c r="A3" s="3">
        <v>1</v>
      </c>
      <c r="B3" s="3" t="s">
        <v>14</v>
      </c>
      <c r="C3" s="3" t="s">
        <v>15</v>
      </c>
      <c r="D3" s="3">
        <v>231.13</v>
      </c>
      <c r="E3" s="10">
        <v>233.47</v>
      </c>
      <c r="F3" s="16" t="s">
        <v>16</v>
      </c>
      <c r="G3" s="3">
        <v>9707.4599999999991</v>
      </c>
      <c r="H3" s="5">
        <v>9707.4599999999991</v>
      </c>
      <c r="I3" s="3" t="str">
        <f>IF(H3&gt;=G3,"已缴清",IF(H3="","未缴纳","有差异"))</f>
        <v>已缴清</v>
      </c>
      <c r="J3" s="3">
        <f>E3*3.1*12</f>
        <v>8685.0840000000007</v>
      </c>
      <c r="K3" s="3">
        <f>H3-J3</f>
        <v>1022.3759999999984</v>
      </c>
      <c r="L3" s="3">
        <f>K3/(E3*3.1*12/365)</f>
        <v>42.966451447101655</v>
      </c>
      <c r="M3" s="7" t="s">
        <v>17</v>
      </c>
    </row>
    <row r="4" spans="1:13" ht="24.95" customHeight="1" x14ac:dyDescent="0.3">
      <c r="A4" s="3">
        <v>2</v>
      </c>
      <c r="B4" s="3">
        <v>301</v>
      </c>
      <c r="C4" s="3" t="s">
        <v>19</v>
      </c>
      <c r="D4" s="3">
        <v>194.65</v>
      </c>
      <c r="E4" s="10">
        <v>195.99</v>
      </c>
      <c r="F4" s="16" t="s">
        <v>20</v>
      </c>
      <c r="G4" s="3">
        <v>8157.3</v>
      </c>
      <c r="H4" s="5">
        <v>8157.3</v>
      </c>
      <c r="I4" s="3" t="str">
        <f t="shared" ref="I4:I22" si="0">IF(H4&gt;=G4,"已缴清",IF(H4="","未缴纳","有差异"))</f>
        <v>已缴清</v>
      </c>
      <c r="J4" s="3">
        <f t="shared" ref="J4:J22" si="1">E4*3.1*12</f>
        <v>7290.8280000000013</v>
      </c>
      <c r="K4" s="3">
        <f t="shared" ref="K4:K22" si="2">H4-J4</f>
        <v>866.47199999999884</v>
      </c>
      <c r="L4" s="3">
        <f t="shared" ref="L4:L22" si="3">K4/(E4*3.1*12/365)</f>
        <v>43.3781019110586</v>
      </c>
      <c r="M4" s="7" t="s">
        <v>17</v>
      </c>
    </row>
    <row r="5" spans="1:13" ht="24.95" customHeight="1" x14ac:dyDescent="0.3">
      <c r="A5" s="3">
        <v>3</v>
      </c>
      <c r="B5" s="3">
        <v>303</v>
      </c>
      <c r="C5" s="3" t="s">
        <v>21</v>
      </c>
      <c r="D5" s="3">
        <v>131.12</v>
      </c>
      <c r="E5" s="10">
        <v>131.99</v>
      </c>
      <c r="F5" s="16" t="s">
        <v>22</v>
      </c>
      <c r="G5" s="3">
        <v>5507.04</v>
      </c>
      <c r="H5" s="5">
        <v>5507.04</v>
      </c>
      <c r="I5" s="3" t="str">
        <f t="shared" si="0"/>
        <v>已缴清</v>
      </c>
      <c r="J5" s="3">
        <f t="shared" si="1"/>
        <v>4910.0280000000002</v>
      </c>
      <c r="K5" s="3">
        <f t="shared" si="2"/>
        <v>597.01199999999972</v>
      </c>
      <c r="L5" s="3">
        <f t="shared" si="3"/>
        <v>44.380476038018493</v>
      </c>
      <c r="M5" s="7" t="s">
        <v>23</v>
      </c>
    </row>
    <row r="6" spans="1:13" ht="24.95" customHeight="1" x14ac:dyDescent="0.3">
      <c r="A6" s="3">
        <v>4</v>
      </c>
      <c r="B6" s="3">
        <v>304</v>
      </c>
      <c r="C6" s="3" t="s">
        <v>24</v>
      </c>
      <c r="D6" s="3">
        <v>194.65</v>
      </c>
      <c r="E6" s="10">
        <v>195.99</v>
      </c>
      <c r="F6" s="16" t="s">
        <v>25</v>
      </c>
      <c r="G6" s="3">
        <v>8157.3</v>
      </c>
      <c r="H6" s="5">
        <v>8157.3</v>
      </c>
      <c r="I6" s="3" t="str">
        <f t="shared" si="0"/>
        <v>已缴清</v>
      </c>
      <c r="J6" s="3">
        <f t="shared" si="1"/>
        <v>7290.8280000000013</v>
      </c>
      <c r="K6" s="3">
        <f t="shared" si="2"/>
        <v>866.47199999999884</v>
      </c>
      <c r="L6" s="3">
        <f t="shared" si="3"/>
        <v>43.3781019110586</v>
      </c>
      <c r="M6" s="7" t="s">
        <v>17</v>
      </c>
    </row>
    <row r="7" spans="1:13" ht="24.95" customHeight="1" x14ac:dyDescent="0.3">
      <c r="A7" s="3">
        <v>5</v>
      </c>
      <c r="B7" s="3">
        <v>401</v>
      </c>
      <c r="C7" s="3" t="s">
        <v>26</v>
      </c>
      <c r="D7" s="3">
        <v>194.65</v>
      </c>
      <c r="E7" s="10">
        <v>195.99</v>
      </c>
      <c r="F7" s="16" t="s">
        <v>27</v>
      </c>
      <c r="G7" s="3">
        <v>8157.3</v>
      </c>
      <c r="H7" s="5">
        <v>8157.3</v>
      </c>
      <c r="I7" s="3" t="str">
        <f t="shared" si="0"/>
        <v>已缴清</v>
      </c>
      <c r="J7" s="3">
        <f t="shared" si="1"/>
        <v>7290.8280000000013</v>
      </c>
      <c r="K7" s="3">
        <f t="shared" si="2"/>
        <v>866.47199999999884</v>
      </c>
      <c r="L7" s="3">
        <f t="shared" si="3"/>
        <v>43.3781019110586</v>
      </c>
      <c r="M7" s="7" t="s">
        <v>17</v>
      </c>
    </row>
    <row r="8" spans="1:13" ht="24.95" customHeight="1" x14ac:dyDescent="0.3">
      <c r="A8" s="3">
        <v>6</v>
      </c>
      <c r="B8" s="3">
        <v>403</v>
      </c>
      <c r="C8" s="3" t="s">
        <v>28</v>
      </c>
      <c r="D8" s="3">
        <v>131.12</v>
      </c>
      <c r="E8" s="10">
        <v>131.99</v>
      </c>
      <c r="F8" s="16" t="s">
        <v>29</v>
      </c>
      <c r="G8" s="3">
        <v>5507.04</v>
      </c>
      <c r="H8" s="5">
        <v>5507.04</v>
      </c>
      <c r="I8" s="3" t="str">
        <f t="shared" si="0"/>
        <v>已缴清</v>
      </c>
      <c r="J8" s="3">
        <f t="shared" si="1"/>
        <v>4910.0280000000002</v>
      </c>
      <c r="K8" s="3">
        <f t="shared" si="2"/>
        <v>597.01199999999972</v>
      </c>
      <c r="L8" s="3">
        <f t="shared" si="3"/>
        <v>44.380476038018493</v>
      </c>
      <c r="M8" s="7" t="s">
        <v>23</v>
      </c>
    </row>
    <row r="9" spans="1:13" ht="24.95" customHeight="1" x14ac:dyDescent="0.3">
      <c r="A9" s="3">
        <v>7</v>
      </c>
      <c r="B9" s="3">
        <v>404</v>
      </c>
      <c r="C9" s="3" t="s">
        <v>30</v>
      </c>
      <c r="D9" s="3">
        <v>194.65</v>
      </c>
      <c r="E9" s="10">
        <v>195.99</v>
      </c>
      <c r="F9" s="16" t="s">
        <v>31</v>
      </c>
      <c r="G9" s="3">
        <v>8157.3</v>
      </c>
      <c r="H9" s="5">
        <v>8157.3</v>
      </c>
      <c r="I9" s="3" t="str">
        <f t="shared" si="0"/>
        <v>已缴清</v>
      </c>
      <c r="J9" s="3">
        <f t="shared" si="1"/>
        <v>7290.8280000000013</v>
      </c>
      <c r="K9" s="3">
        <f t="shared" si="2"/>
        <v>866.47199999999884</v>
      </c>
      <c r="L9" s="3">
        <f t="shared" si="3"/>
        <v>43.3781019110586</v>
      </c>
      <c r="M9" s="7" t="s">
        <v>17</v>
      </c>
    </row>
    <row r="10" spans="1:13" ht="24.95" customHeight="1" x14ac:dyDescent="0.3">
      <c r="A10" s="3">
        <v>8</v>
      </c>
      <c r="B10" s="3">
        <v>501</v>
      </c>
      <c r="C10" s="3" t="s">
        <v>32</v>
      </c>
      <c r="D10" s="3">
        <v>194.65</v>
      </c>
      <c r="E10" s="10">
        <v>195.99</v>
      </c>
      <c r="F10" s="16" t="s">
        <v>20</v>
      </c>
      <c r="G10" s="3">
        <v>8157.3</v>
      </c>
      <c r="H10" s="5">
        <v>8157.3</v>
      </c>
      <c r="I10" s="3" t="str">
        <f t="shared" si="0"/>
        <v>已缴清</v>
      </c>
      <c r="J10" s="3">
        <f t="shared" si="1"/>
        <v>7290.8280000000013</v>
      </c>
      <c r="K10" s="3">
        <f t="shared" si="2"/>
        <v>866.47199999999884</v>
      </c>
      <c r="L10" s="3">
        <f t="shared" si="3"/>
        <v>43.3781019110586</v>
      </c>
      <c r="M10" s="7" t="s">
        <v>17</v>
      </c>
    </row>
    <row r="11" spans="1:13" ht="24.95" customHeight="1" x14ac:dyDescent="0.3">
      <c r="A11" s="3">
        <v>9</v>
      </c>
      <c r="B11" s="3">
        <v>502</v>
      </c>
      <c r="C11" s="3" t="s">
        <v>33</v>
      </c>
      <c r="D11" s="3">
        <v>131.12</v>
      </c>
      <c r="E11" s="10">
        <v>131.99</v>
      </c>
      <c r="F11" s="16" t="s">
        <v>34</v>
      </c>
      <c r="G11" s="3">
        <v>5507.04</v>
      </c>
      <c r="H11" s="5">
        <v>5507.04</v>
      </c>
      <c r="I11" s="3" t="str">
        <f t="shared" si="0"/>
        <v>已缴清</v>
      </c>
      <c r="J11" s="3">
        <f t="shared" si="1"/>
        <v>4910.0280000000002</v>
      </c>
      <c r="K11" s="3">
        <f t="shared" si="2"/>
        <v>597.01199999999972</v>
      </c>
      <c r="L11" s="3">
        <f t="shared" si="3"/>
        <v>44.380476038018493</v>
      </c>
      <c r="M11" s="7" t="s">
        <v>23</v>
      </c>
    </row>
    <row r="12" spans="1:13" ht="24.95" customHeight="1" x14ac:dyDescent="0.3">
      <c r="A12" s="3">
        <v>10</v>
      </c>
      <c r="B12" s="3">
        <v>503</v>
      </c>
      <c r="C12" s="3" t="s">
        <v>35</v>
      </c>
      <c r="D12" s="3">
        <v>131.12</v>
      </c>
      <c r="E12" s="10">
        <v>131.99</v>
      </c>
      <c r="F12" s="16" t="s">
        <v>34</v>
      </c>
      <c r="G12" s="3">
        <v>5507.04</v>
      </c>
      <c r="H12" s="5">
        <v>5507.04</v>
      </c>
      <c r="I12" s="3" t="str">
        <f t="shared" si="0"/>
        <v>已缴清</v>
      </c>
      <c r="J12" s="3">
        <f t="shared" si="1"/>
        <v>4910.0280000000002</v>
      </c>
      <c r="K12" s="3">
        <f t="shared" si="2"/>
        <v>597.01199999999972</v>
      </c>
      <c r="L12" s="3">
        <f t="shared" si="3"/>
        <v>44.380476038018493</v>
      </c>
      <c r="M12" s="7" t="s">
        <v>23</v>
      </c>
    </row>
    <row r="13" spans="1:13" ht="24.95" customHeight="1" x14ac:dyDescent="0.3">
      <c r="A13" s="3">
        <v>11</v>
      </c>
      <c r="B13" s="3">
        <v>601</v>
      </c>
      <c r="C13" s="3" t="s">
        <v>36</v>
      </c>
      <c r="D13" s="3">
        <v>194.65</v>
      </c>
      <c r="E13" s="10">
        <v>195.99</v>
      </c>
      <c r="F13" s="16" t="s">
        <v>18</v>
      </c>
      <c r="G13" s="3">
        <v>8157.3</v>
      </c>
      <c r="H13" s="14">
        <v>8157.3</v>
      </c>
      <c r="I13" s="3" t="str">
        <f t="shared" si="0"/>
        <v>已缴清</v>
      </c>
      <c r="J13" s="3">
        <f t="shared" si="1"/>
        <v>7290.8280000000013</v>
      </c>
      <c r="K13" s="3">
        <f t="shared" si="2"/>
        <v>866.47199999999884</v>
      </c>
      <c r="L13" s="3">
        <f t="shared" si="3"/>
        <v>43.3781019110586</v>
      </c>
      <c r="M13" s="7" t="s">
        <v>17</v>
      </c>
    </row>
    <row r="14" spans="1:13" ht="24.95" customHeight="1" x14ac:dyDescent="0.3">
      <c r="A14" s="3">
        <v>12</v>
      </c>
      <c r="B14" s="3">
        <v>602</v>
      </c>
      <c r="C14" s="3" t="s">
        <v>37</v>
      </c>
      <c r="D14" s="3">
        <v>131.12</v>
      </c>
      <c r="E14" s="10">
        <v>131.99</v>
      </c>
      <c r="F14" s="16" t="s">
        <v>38</v>
      </c>
      <c r="G14" s="3">
        <v>5507.04</v>
      </c>
      <c r="H14" s="5">
        <v>5507.04</v>
      </c>
      <c r="I14" s="3" t="str">
        <f t="shared" si="0"/>
        <v>已缴清</v>
      </c>
      <c r="J14" s="3">
        <f t="shared" si="1"/>
        <v>4910.0280000000002</v>
      </c>
      <c r="K14" s="3">
        <f t="shared" si="2"/>
        <v>597.01199999999972</v>
      </c>
      <c r="L14" s="3">
        <f t="shared" si="3"/>
        <v>44.380476038018493</v>
      </c>
      <c r="M14" s="7" t="s">
        <v>23</v>
      </c>
    </row>
    <row r="15" spans="1:13" ht="24.95" customHeight="1" x14ac:dyDescent="0.3">
      <c r="A15" s="3">
        <v>13</v>
      </c>
      <c r="B15" s="3">
        <v>603</v>
      </c>
      <c r="C15" s="3" t="s">
        <v>39</v>
      </c>
      <c r="D15" s="3">
        <v>131.12</v>
      </c>
      <c r="E15" s="10">
        <v>131.99</v>
      </c>
      <c r="F15" s="16" t="s">
        <v>40</v>
      </c>
      <c r="G15" s="3">
        <v>5507.04</v>
      </c>
      <c r="H15" s="5">
        <v>5507.04</v>
      </c>
      <c r="I15" s="3" t="str">
        <f t="shared" si="0"/>
        <v>已缴清</v>
      </c>
      <c r="J15" s="3">
        <f t="shared" si="1"/>
        <v>4910.0280000000002</v>
      </c>
      <c r="K15" s="3">
        <f t="shared" si="2"/>
        <v>597.01199999999972</v>
      </c>
      <c r="L15" s="3">
        <f t="shared" si="3"/>
        <v>44.380476038018493</v>
      </c>
      <c r="M15" s="7" t="s">
        <v>23</v>
      </c>
    </row>
    <row r="16" spans="1:13" ht="24.95" customHeight="1" x14ac:dyDescent="0.3">
      <c r="A16" s="3">
        <v>14</v>
      </c>
      <c r="B16" s="3">
        <v>703</v>
      </c>
      <c r="C16" s="3" t="s">
        <v>41</v>
      </c>
      <c r="D16" s="3">
        <v>131.12</v>
      </c>
      <c r="E16" s="10">
        <v>132.19999999999999</v>
      </c>
      <c r="F16" s="16" t="s">
        <v>42</v>
      </c>
      <c r="G16" s="3">
        <f>D16*3.5*12</f>
        <v>5507.04</v>
      </c>
      <c r="H16" s="5">
        <v>5507.04</v>
      </c>
      <c r="I16" s="3" t="str">
        <f t="shared" si="0"/>
        <v>已缴清</v>
      </c>
      <c r="J16" s="3">
        <f t="shared" si="1"/>
        <v>4917.84</v>
      </c>
      <c r="K16" s="3">
        <f t="shared" si="2"/>
        <v>589.19999999999982</v>
      </c>
      <c r="L16" s="3">
        <f t="shared" si="3"/>
        <v>43.730174222829525</v>
      </c>
      <c r="M16" s="7" t="s">
        <v>23</v>
      </c>
    </row>
    <row r="17" spans="1:13" ht="24.95" customHeight="1" x14ac:dyDescent="0.3">
      <c r="A17" s="3">
        <v>15</v>
      </c>
      <c r="B17" s="3">
        <v>704</v>
      </c>
      <c r="C17" s="3" t="s">
        <v>43</v>
      </c>
      <c r="D17" s="3">
        <v>194.65</v>
      </c>
      <c r="E17" s="10">
        <v>195.99</v>
      </c>
      <c r="F17" s="16" t="s">
        <v>44</v>
      </c>
      <c r="G17" s="3">
        <v>8175.3</v>
      </c>
      <c r="H17" s="5">
        <v>8175.3</v>
      </c>
      <c r="I17" s="3" t="str">
        <f t="shared" si="0"/>
        <v>已缴清</v>
      </c>
      <c r="J17" s="3">
        <f t="shared" si="1"/>
        <v>7290.8280000000013</v>
      </c>
      <c r="K17" s="3">
        <f t="shared" si="2"/>
        <v>884.47199999999884</v>
      </c>
      <c r="L17" s="3">
        <f t="shared" si="3"/>
        <v>44.279234128140111</v>
      </c>
      <c r="M17" s="7" t="s">
        <v>23</v>
      </c>
    </row>
    <row r="18" spans="1:13" ht="24.95" customHeight="1" x14ac:dyDescent="0.3">
      <c r="A18" s="3">
        <v>16</v>
      </c>
      <c r="B18" s="3">
        <v>801</v>
      </c>
      <c r="C18" s="3" t="s">
        <v>45</v>
      </c>
      <c r="D18" s="3">
        <v>194.65</v>
      </c>
      <c r="E18" s="10">
        <v>195.99</v>
      </c>
      <c r="F18" s="16" t="s">
        <v>34</v>
      </c>
      <c r="G18" s="3">
        <v>8157.3</v>
      </c>
      <c r="H18" s="5">
        <v>8157.3</v>
      </c>
      <c r="I18" s="3" t="str">
        <f t="shared" si="0"/>
        <v>已缴清</v>
      </c>
      <c r="J18" s="3">
        <f t="shared" si="1"/>
        <v>7290.8280000000013</v>
      </c>
      <c r="K18" s="3">
        <f t="shared" si="2"/>
        <v>866.47199999999884</v>
      </c>
      <c r="L18" s="3">
        <f t="shared" si="3"/>
        <v>43.3781019110586</v>
      </c>
      <c r="M18" s="7" t="s">
        <v>17</v>
      </c>
    </row>
    <row r="19" spans="1:13" ht="24.95" customHeight="1" x14ac:dyDescent="0.3">
      <c r="A19" s="3">
        <v>17</v>
      </c>
      <c r="B19" s="3">
        <v>803</v>
      </c>
      <c r="C19" s="3" t="s">
        <v>46</v>
      </c>
      <c r="D19" s="3">
        <v>131.12</v>
      </c>
      <c r="E19" s="10">
        <v>132.19999999999999</v>
      </c>
      <c r="F19" s="16" t="s">
        <v>34</v>
      </c>
      <c r="G19" s="3">
        <v>5507.04</v>
      </c>
      <c r="H19" s="5">
        <v>5507.04</v>
      </c>
      <c r="I19" s="3" t="str">
        <f t="shared" si="0"/>
        <v>已缴清</v>
      </c>
      <c r="J19" s="3">
        <f t="shared" si="1"/>
        <v>4917.84</v>
      </c>
      <c r="K19" s="3">
        <f t="shared" si="2"/>
        <v>589.19999999999982</v>
      </c>
      <c r="L19" s="3">
        <f t="shared" si="3"/>
        <v>43.730174222829525</v>
      </c>
      <c r="M19" s="7" t="s">
        <v>23</v>
      </c>
    </row>
    <row r="20" spans="1:13" ht="24.95" customHeight="1" x14ac:dyDescent="0.3">
      <c r="A20" s="3">
        <v>18</v>
      </c>
      <c r="B20" s="3">
        <v>804</v>
      </c>
      <c r="C20" s="3" t="s">
        <v>47</v>
      </c>
      <c r="D20" s="3">
        <v>194.65</v>
      </c>
      <c r="E20" s="10">
        <v>195.99</v>
      </c>
      <c r="F20" s="16" t="s">
        <v>48</v>
      </c>
      <c r="G20" s="3">
        <v>8175.3</v>
      </c>
      <c r="H20" s="5">
        <v>8175.3</v>
      </c>
      <c r="I20" s="3" t="str">
        <f t="shared" si="0"/>
        <v>已缴清</v>
      </c>
      <c r="J20" s="3">
        <f t="shared" si="1"/>
        <v>7290.8280000000013</v>
      </c>
      <c r="K20" s="3">
        <f t="shared" si="2"/>
        <v>884.47199999999884</v>
      </c>
      <c r="L20" s="3">
        <f t="shared" si="3"/>
        <v>44.279234128140111</v>
      </c>
      <c r="M20" s="7" t="s">
        <v>23</v>
      </c>
    </row>
    <row r="21" spans="1:13" ht="24.95" customHeight="1" x14ac:dyDescent="0.3">
      <c r="A21" s="3">
        <v>19</v>
      </c>
      <c r="B21" s="3">
        <v>901</v>
      </c>
      <c r="C21" s="3" t="s">
        <v>49</v>
      </c>
      <c r="D21" s="3">
        <v>295.08999999999997</v>
      </c>
      <c r="E21" s="10">
        <v>293.42</v>
      </c>
      <c r="F21" s="16" t="s">
        <v>50</v>
      </c>
      <c r="G21" s="3">
        <v>12393.78</v>
      </c>
      <c r="H21" s="5">
        <v>12394</v>
      </c>
      <c r="I21" s="3" t="str">
        <f t="shared" si="0"/>
        <v>已缴清</v>
      </c>
      <c r="J21" s="3">
        <f t="shared" si="1"/>
        <v>10915.224000000002</v>
      </c>
      <c r="K21" s="3">
        <f t="shared" si="2"/>
        <v>1478.775999999998</v>
      </c>
      <c r="L21" s="3">
        <f t="shared" si="3"/>
        <v>49.449579779581178</v>
      </c>
      <c r="M21" s="7" t="s">
        <v>51</v>
      </c>
    </row>
    <row r="22" spans="1:13" ht="24.95" customHeight="1" x14ac:dyDescent="0.3">
      <c r="A22" s="3">
        <v>20</v>
      </c>
      <c r="B22" s="3">
        <v>903</v>
      </c>
      <c r="C22" s="3" t="s">
        <v>52</v>
      </c>
      <c r="D22" s="3">
        <v>213.82</v>
      </c>
      <c r="E22" s="10">
        <v>214.91</v>
      </c>
      <c r="F22" s="3" t="s">
        <v>53</v>
      </c>
      <c r="G22" s="3">
        <v>8980.44</v>
      </c>
      <c r="H22" s="5">
        <v>8980.44</v>
      </c>
      <c r="I22" s="3" t="str">
        <f t="shared" si="0"/>
        <v>已缴清</v>
      </c>
      <c r="J22" s="3">
        <f t="shared" si="1"/>
        <v>7994.652</v>
      </c>
      <c r="K22" s="3">
        <f t="shared" si="2"/>
        <v>985.78800000000047</v>
      </c>
      <c r="L22" s="3">
        <f t="shared" si="3"/>
        <v>45.006664455188314</v>
      </c>
      <c r="M22" s="7" t="s">
        <v>54</v>
      </c>
    </row>
    <row r="23" spans="1:13" ht="24.95" customHeight="1" x14ac:dyDescent="0.3">
      <c r="A23" s="3"/>
      <c r="B23" s="3" t="s">
        <v>55</v>
      </c>
      <c r="C23" s="3"/>
      <c r="D23" s="3"/>
      <c r="E23" s="3"/>
      <c r="F23" s="3"/>
      <c r="G23" s="3">
        <f>SUM(G3:G22)</f>
        <v>148589.69999999998</v>
      </c>
      <c r="H23" s="3">
        <f>SUM(H3:H22)</f>
        <v>148589.91999999998</v>
      </c>
      <c r="I23" s="3"/>
      <c r="J23" s="3"/>
      <c r="K23" s="3"/>
      <c r="L23" s="3"/>
      <c r="M23" s="7"/>
    </row>
    <row r="51" spans="2:2" ht="24.95" customHeight="1" x14ac:dyDescent="0.3">
      <c r="B51" s="19"/>
    </row>
  </sheetData>
  <mergeCells count="1">
    <mergeCell ref="A1:I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7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9"/>
  <sheetViews>
    <sheetView workbookViewId="0">
      <pane ySplit="2" topLeftCell="A3" activePane="bottomLeft" state="frozen"/>
      <selection pane="bottomLeft" activeCell="J19" sqref="J19"/>
    </sheetView>
  </sheetViews>
  <sheetFormatPr defaultColWidth="9" defaultRowHeight="26.1" customHeight="1" x14ac:dyDescent="0.3"/>
  <cols>
    <col min="1" max="2" width="6.1328125" style="1" customWidth="1"/>
    <col min="3" max="3" width="9" style="1" customWidth="1"/>
    <col min="4" max="4" width="8.1328125" style="1" customWidth="1"/>
    <col min="5" max="6" width="11.73046875" style="1" customWidth="1"/>
    <col min="7" max="7" width="11.3984375" style="1" customWidth="1"/>
    <col min="8" max="9" width="11.265625" style="8" customWidth="1"/>
    <col min="10" max="10" width="5.1328125" style="8" customWidth="1"/>
    <col min="11" max="11" width="14" style="1" customWidth="1"/>
    <col min="12" max="12" width="11.59765625" style="1" customWidth="1"/>
    <col min="13" max="13" width="9" style="1"/>
    <col min="14" max="14" width="3.86328125" style="1" customWidth="1"/>
    <col min="15" max="15" width="9.3984375" style="1"/>
    <col min="16" max="16" width="10.3984375" style="1"/>
    <col min="17" max="17" width="13.73046875" style="1"/>
    <col min="18" max="18" width="9" style="2"/>
    <col min="19" max="16384" width="9" style="1"/>
  </cols>
  <sheetData>
    <row r="1" spans="1:18" ht="26.1" customHeight="1" x14ac:dyDescent="0.3">
      <c r="A1" s="23" t="s">
        <v>56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42.9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57</v>
      </c>
      <c r="G2" s="3" t="s">
        <v>58</v>
      </c>
      <c r="H2" s="9" t="s">
        <v>59</v>
      </c>
      <c r="I2" s="9" t="s">
        <v>60</v>
      </c>
      <c r="J2" s="9" t="s">
        <v>61</v>
      </c>
      <c r="K2" s="3" t="s">
        <v>62</v>
      </c>
      <c r="L2" s="5" t="s">
        <v>8</v>
      </c>
      <c r="M2" s="3" t="s">
        <v>9</v>
      </c>
      <c r="N2" s="3"/>
      <c r="O2" s="3" t="s">
        <v>10</v>
      </c>
      <c r="P2" s="3" t="s">
        <v>11</v>
      </c>
      <c r="Q2" s="3" t="s">
        <v>12</v>
      </c>
      <c r="R2" s="7" t="s">
        <v>13</v>
      </c>
    </row>
    <row r="3" spans="1:18" ht="24.95" customHeight="1" x14ac:dyDescent="0.3">
      <c r="A3" s="3">
        <v>1</v>
      </c>
      <c r="B3" s="3">
        <v>102</v>
      </c>
      <c r="C3" s="3" t="s">
        <v>63</v>
      </c>
      <c r="D3" s="3">
        <v>235.34</v>
      </c>
      <c r="E3" s="10">
        <v>233.26</v>
      </c>
      <c r="F3" s="3" t="s">
        <v>64</v>
      </c>
      <c r="G3" s="3">
        <v>9884.2800000000007</v>
      </c>
      <c r="H3" s="9"/>
      <c r="I3" s="9">
        <v>9884.2800000000007</v>
      </c>
      <c r="J3" s="9"/>
      <c r="K3" s="3">
        <v>9884.2800000000007</v>
      </c>
      <c r="L3" s="5">
        <v>9884.2800000000007</v>
      </c>
      <c r="M3" s="3" t="s">
        <v>65</v>
      </c>
      <c r="N3" s="3"/>
      <c r="O3" s="3">
        <f>E3*3.1*12</f>
        <v>8677.2720000000008</v>
      </c>
      <c r="P3" s="3">
        <f>L3-O3</f>
        <v>1207.0079999999998</v>
      </c>
      <c r="Q3" s="3">
        <f>P3/(E3*3.1*12/365)</f>
        <v>50.771477487394641</v>
      </c>
      <c r="R3" s="7" t="s">
        <v>66</v>
      </c>
    </row>
    <row r="4" spans="1:18" ht="26.1" customHeight="1" x14ac:dyDescent="0.3">
      <c r="A4" s="3">
        <v>2</v>
      </c>
      <c r="B4" s="3">
        <v>301</v>
      </c>
      <c r="C4" s="3" t="s">
        <v>67</v>
      </c>
      <c r="D4" s="3">
        <v>196.37</v>
      </c>
      <c r="E4" s="10">
        <v>195.81</v>
      </c>
      <c r="F4" s="3" t="s">
        <v>68</v>
      </c>
      <c r="G4" s="3">
        <v>8247.5400000000009</v>
      </c>
      <c r="H4" s="9">
        <f>G4*0.6</f>
        <v>4948.5240000000003</v>
      </c>
      <c r="I4" s="9"/>
      <c r="J4" s="9" t="s">
        <v>69</v>
      </c>
      <c r="K4" s="9">
        <f>ROUND(SUM(H4,I4),2)</f>
        <v>4948.5200000000004</v>
      </c>
      <c r="L4" s="5">
        <v>4948.5200000000004</v>
      </c>
      <c r="M4" s="3" t="str">
        <f>IF(L4=K4,"已缴清",IF(L4="","未缴纳","有差异"))</f>
        <v>已缴清</v>
      </c>
      <c r="N4" s="3"/>
      <c r="O4" s="3">
        <f t="shared" ref="O4:O18" si="0">E4*3.1*12</f>
        <v>7284.1320000000014</v>
      </c>
      <c r="P4" s="3">
        <f t="shared" ref="P4:P18" si="1">L4-O4</f>
        <v>-2335.612000000001</v>
      </c>
      <c r="Q4" s="3">
        <f t="shared" ref="Q4:Q18" si="2">P4/(E4*3.1*12/365)</f>
        <v>-117.03499881660578</v>
      </c>
      <c r="R4" s="7" t="s">
        <v>70</v>
      </c>
    </row>
    <row r="5" spans="1:18" ht="26.1" customHeight="1" x14ac:dyDescent="0.3">
      <c r="A5" s="3">
        <v>3</v>
      </c>
      <c r="B5" s="3">
        <v>302</v>
      </c>
      <c r="C5" s="3" t="s">
        <v>71</v>
      </c>
      <c r="D5" s="3">
        <v>132.22999999999999</v>
      </c>
      <c r="E5" s="10">
        <v>131.87</v>
      </c>
      <c r="F5" s="3" t="s">
        <v>72</v>
      </c>
      <c r="G5" s="3">
        <v>5553.66</v>
      </c>
      <c r="H5" s="9"/>
      <c r="I5" s="9">
        <f t="shared" ref="I5:I18" si="3">G5*1</f>
        <v>5553.66</v>
      </c>
      <c r="J5" s="11" t="s">
        <v>73</v>
      </c>
      <c r="K5" s="9">
        <f t="shared" ref="K5:K18" si="4">ROUND(SUM(H5,I5),2)</f>
        <v>5553.66</v>
      </c>
      <c r="L5" s="15">
        <v>2777</v>
      </c>
      <c r="M5" s="3" t="str">
        <f t="shared" ref="M5:M14" si="5">IF(L5=K5,"已缴清",IF(L5="","未缴纳","有差异"))</f>
        <v>有差异</v>
      </c>
      <c r="N5" s="3" t="s">
        <v>74</v>
      </c>
      <c r="O5" s="3">
        <f t="shared" si="0"/>
        <v>4905.5640000000003</v>
      </c>
      <c r="P5" s="3">
        <f t="shared" si="1"/>
        <v>-2128.5640000000003</v>
      </c>
      <c r="Q5" s="3">
        <f t="shared" si="2"/>
        <v>-158.37645987291168</v>
      </c>
      <c r="R5" s="7" t="s">
        <v>75</v>
      </c>
    </row>
    <row r="6" spans="1:18" ht="26.1" customHeight="1" x14ac:dyDescent="0.3">
      <c r="A6" s="3">
        <v>4</v>
      </c>
      <c r="B6" s="3">
        <v>401</v>
      </c>
      <c r="C6" s="3" t="s">
        <v>76</v>
      </c>
      <c r="D6" s="3">
        <v>196.37</v>
      </c>
      <c r="E6" s="10">
        <v>195.81</v>
      </c>
      <c r="F6" s="3" t="s">
        <v>77</v>
      </c>
      <c r="G6" s="3">
        <v>8247.5400000000009</v>
      </c>
      <c r="H6" s="9">
        <v>4948.5200000000004</v>
      </c>
      <c r="I6" s="9"/>
      <c r="J6" s="12" t="s">
        <v>69</v>
      </c>
      <c r="K6" s="9">
        <f t="shared" si="4"/>
        <v>4948.5200000000004</v>
      </c>
      <c r="L6" s="5">
        <v>4948.5200000000004</v>
      </c>
      <c r="M6" s="3" t="str">
        <f t="shared" si="5"/>
        <v>已缴清</v>
      </c>
      <c r="N6" s="3"/>
      <c r="O6" s="3">
        <f t="shared" si="0"/>
        <v>7284.1320000000014</v>
      </c>
      <c r="P6" s="3">
        <f t="shared" si="1"/>
        <v>-2335.612000000001</v>
      </c>
      <c r="Q6" s="3">
        <f t="shared" si="2"/>
        <v>-117.03499881660578</v>
      </c>
      <c r="R6" s="7" t="s">
        <v>70</v>
      </c>
    </row>
    <row r="7" spans="1:18" ht="26.1" customHeight="1" x14ac:dyDescent="0.3">
      <c r="A7" s="3">
        <v>5</v>
      </c>
      <c r="B7" s="3">
        <v>402</v>
      </c>
      <c r="C7" s="3" t="s">
        <v>78</v>
      </c>
      <c r="D7" s="3">
        <v>132.22999999999999</v>
      </c>
      <c r="E7" s="10">
        <v>131.87</v>
      </c>
      <c r="F7" s="3" t="s">
        <v>79</v>
      </c>
      <c r="G7" s="3">
        <v>5553.66</v>
      </c>
      <c r="H7" s="9"/>
      <c r="I7" s="9">
        <f t="shared" si="3"/>
        <v>5553.66</v>
      </c>
      <c r="J7" s="11" t="s">
        <v>73</v>
      </c>
      <c r="K7" s="9">
        <v>5553.66</v>
      </c>
      <c r="L7" s="15">
        <v>2777</v>
      </c>
      <c r="M7" s="3" t="str">
        <f t="shared" si="5"/>
        <v>有差异</v>
      </c>
      <c r="N7" s="3" t="s">
        <v>74</v>
      </c>
      <c r="O7" s="3">
        <f t="shared" si="0"/>
        <v>4905.5640000000003</v>
      </c>
      <c r="P7" s="3">
        <f t="shared" si="1"/>
        <v>-2128.5640000000003</v>
      </c>
      <c r="Q7" s="3">
        <f t="shared" si="2"/>
        <v>-158.37645987291168</v>
      </c>
      <c r="R7" s="7" t="s">
        <v>75</v>
      </c>
    </row>
    <row r="8" spans="1:18" ht="26.1" customHeight="1" x14ac:dyDescent="0.3">
      <c r="A8" s="3">
        <v>6</v>
      </c>
      <c r="B8" s="3">
        <v>404</v>
      </c>
      <c r="C8" s="3" t="s">
        <v>80</v>
      </c>
      <c r="D8" s="3">
        <v>196.37</v>
      </c>
      <c r="E8" s="10">
        <v>195.81</v>
      </c>
      <c r="F8" s="3" t="s">
        <v>68</v>
      </c>
      <c r="G8" s="3">
        <v>8247.5400000000009</v>
      </c>
      <c r="H8" s="9"/>
      <c r="I8" s="9">
        <f t="shared" si="3"/>
        <v>8247.5400000000009</v>
      </c>
      <c r="J8" s="11" t="s">
        <v>73</v>
      </c>
      <c r="K8" s="9">
        <f t="shared" si="4"/>
        <v>8247.5400000000009</v>
      </c>
      <c r="L8" s="5">
        <v>8247.5400000000009</v>
      </c>
      <c r="M8" s="3" t="str">
        <f t="shared" si="5"/>
        <v>已缴清</v>
      </c>
      <c r="N8" s="3"/>
      <c r="O8" s="3">
        <f t="shared" si="0"/>
        <v>7284.1320000000014</v>
      </c>
      <c r="P8" s="3">
        <f t="shared" si="1"/>
        <v>963.40799999999945</v>
      </c>
      <c r="Q8" s="3">
        <f t="shared" si="2"/>
        <v>48.275336031801693</v>
      </c>
      <c r="R8" s="7" t="s">
        <v>81</v>
      </c>
    </row>
    <row r="9" spans="1:18" ht="26.1" customHeight="1" x14ac:dyDescent="0.3">
      <c r="A9" s="3">
        <v>7</v>
      </c>
      <c r="B9" s="3">
        <v>503</v>
      </c>
      <c r="C9" s="3" t="s">
        <v>82</v>
      </c>
      <c r="D9" s="3">
        <v>132.22999999999999</v>
      </c>
      <c r="E9" s="10">
        <v>131.87</v>
      </c>
      <c r="F9" s="3" t="s">
        <v>68</v>
      </c>
      <c r="G9" s="3">
        <v>5553.66</v>
      </c>
      <c r="H9" s="9"/>
      <c r="I9" s="9">
        <f t="shared" si="3"/>
        <v>5553.66</v>
      </c>
      <c r="J9" s="11" t="s">
        <v>73</v>
      </c>
      <c r="K9" s="9">
        <f t="shared" si="4"/>
        <v>5553.66</v>
      </c>
      <c r="L9" s="14">
        <v>5555</v>
      </c>
      <c r="M9" s="3" t="str">
        <f t="shared" si="5"/>
        <v>有差异</v>
      </c>
      <c r="N9" s="3"/>
      <c r="O9" s="3">
        <f t="shared" si="0"/>
        <v>4905.5640000000003</v>
      </c>
      <c r="P9" s="3">
        <f t="shared" si="1"/>
        <v>649.43599999999969</v>
      </c>
      <c r="Q9" s="3">
        <f t="shared" si="2"/>
        <v>48.321485562108634</v>
      </c>
      <c r="R9" s="7" t="s">
        <v>81</v>
      </c>
    </row>
    <row r="10" spans="1:18" ht="26.1" customHeight="1" x14ac:dyDescent="0.3">
      <c r="A10" s="3">
        <v>8</v>
      </c>
      <c r="B10" s="3">
        <v>504</v>
      </c>
      <c r="C10" s="3" t="s">
        <v>83</v>
      </c>
      <c r="D10" s="3">
        <v>196.37</v>
      </c>
      <c r="E10" s="10">
        <v>195.81</v>
      </c>
      <c r="F10" s="3" t="s">
        <v>84</v>
      </c>
      <c r="G10" s="3">
        <v>8247.5400000000009</v>
      </c>
      <c r="H10" s="9"/>
      <c r="I10" s="9">
        <f t="shared" si="3"/>
        <v>8247.5400000000009</v>
      </c>
      <c r="J10" s="11" t="s">
        <v>73</v>
      </c>
      <c r="K10" s="9">
        <f t="shared" si="4"/>
        <v>8247.5400000000009</v>
      </c>
      <c r="L10" s="5">
        <v>8247.5400000000009</v>
      </c>
      <c r="M10" s="3" t="str">
        <f t="shared" si="5"/>
        <v>已缴清</v>
      </c>
      <c r="N10" s="3"/>
      <c r="O10" s="3">
        <f t="shared" si="0"/>
        <v>7284.1320000000014</v>
      </c>
      <c r="P10" s="3">
        <f t="shared" si="1"/>
        <v>963.40799999999945</v>
      </c>
      <c r="Q10" s="3">
        <f t="shared" si="2"/>
        <v>48.275336031801693</v>
      </c>
      <c r="R10" s="7" t="s">
        <v>81</v>
      </c>
    </row>
    <row r="11" spans="1:18" ht="26.1" customHeight="1" x14ac:dyDescent="0.3">
      <c r="A11" s="3">
        <v>9</v>
      </c>
      <c r="B11" s="3">
        <v>601</v>
      </c>
      <c r="C11" s="3" t="s">
        <v>85</v>
      </c>
      <c r="D11" s="3">
        <v>196.37</v>
      </c>
      <c r="E11" s="10">
        <v>195.81</v>
      </c>
      <c r="F11" s="3" t="s">
        <v>86</v>
      </c>
      <c r="G11" s="3">
        <v>8247.5400000000009</v>
      </c>
      <c r="H11" s="9"/>
      <c r="I11" s="9">
        <f t="shared" si="3"/>
        <v>8247.5400000000009</v>
      </c>
      <c r="J11" s="11" t="s">
        <v>73</v>
      </c>
      <c r="K11" s="9">
        <f t="shared" si="4"/>
        <v>8247.5400000000009</v>
      </c>
      <c r="L11" s="5">
        <v>8247.5400000000009</v>
      </c>
      <c r="M11" s="3" t="str">
        <f t="shared" si="5"/>
        <v>已缴清</v>
      </c>
      <c r="N11" s="3"/>
      <c r="O11" s="3">
        <f t="shared" si="0"/>
        <v>7284.1320000000014</v>
      </c>
      <c r="P11" s="3">
        <f t="shared" si="1"/>
        <v>963.40799999999945</v>
      </c>
      <c r="Q11" s="3">
        <f t="shared" si="2"/>
        <v>48.275336031801693</v>
      </c>
      <c r="R11" s="7" t="s">
        <v>81</v>
      </c>
    </row>
    <row r="12" spans="1:18" ht="26.1" customHeight="1" x14ac:dyDescent="0.3">
      <c r="A12" s="3">
        <v>10</v>
      </c>
      <c r="B12" s="3">
        <v>602</v>
      </c>
      <c r="C12" s="3" t="s">
        <v>87</v>
      </c>
      <c r="D12" s="3">
        <v>132.22999999999999</v>
      </c>
      <c r="E12" s="10">
        <v>131.87</v>
      </c>
      <c r="F12" s="3" t="s">
        <v>88</v>
      </c>
      <c r="G12" s="3">
        <v>5553.66</v>
      </c>
      <c r="H12" s="9">
        <v>3332.2</v>
      </c>
      <c r="I12" s="9"/>
      <c r="J12" s="12" t="s">
        <v>69</v>
      </c>
      <c r="K12" s="9">
        <f t="shared" si="4"/>
        <v>3332.2</v>
      </c>
      <c r="L12" s="5">
        <v>3332.2</v>
      </c>
      <c r="M12" s="3" t="str">
        <f t="shared" si="5"/>
        <v>已缴清</v>
      </c>
      <c r="N12" s="3"/>
      <c r="O12" s="3">
        <f t="shared" si="0"/>
        <v>4905.5640000000003</v>
      </c>
      <c r="P12" s="3">
        <f t="shared" si="1"/>
        <v>-1573.3640000000005</v>
      </c>
      <c r="Q12" s="3">
        <f t="shared" si="2"/>
        <v>-117.06663290908041</v>
      </c>
      <c r="R12" s="7" t="s">
        <v>70</v>
      </c>
    </row>
    <row r="13" spans="1:18" ht="26.1" customHeight="1" x14ac:dyDescent="0.3">
      <c r="A13" s="3">
        <v>11</v>
      </c>
      <c r="B13" s="3">
        <v>603</v>
      </c>
      <c r="C13" s="3" t="s">
        <v>89</v>
      </c>
      <c r="D13" s="3">
        <v>132.22999999999999</v>
      </c>
      <c r="E13" s="10">
        <v>131.87</v>
      </c>
      <c r="F13" s="3" t="s">
        <v>90</v>
      </c>
      <c r="G13" s="3">
        <v>5553.66</v>
      </c>
      <c r="H13" s="9">
        <f>G13*0.6</f>
        <v>3332.1959999999999</v>
      </c>
      <c r="I13" s="9"/>
      <c r="J13" s="9" t="s">
        <v>69</v>
      </c>
      <c r="K13" s="9">
        <f t="shared" si="4"/>
        <v>3332.2</v>
      </c>
      <c r="L13" s="5">
        <v>3332.2</v>
      </c>
      <c r="M13" s="3" t="str">
        <f t="shared" si="5"/>
        <v>已缴清</v>
      </c>
      <c r="N13" s="3"/>
      <c r="O13" s="3">
        <f t="shared" si="0"/>
        <v>4905.5640000000003</v>
      </c>
      <c r="P13" s="3">
        <f t="shared" si="1"/>
        <v>-1573.3640000000005</v>
      </c>
      <c r="Q13" s="3">
        <f t="shared" si="2"/>
        <v>-117.06663290908041</v>
      </c>
      <c r="R13" s="7" t="s">
        <v>70</v>
      </c>
    </row>
    <row r="14" spans="1:18" ht="26.1" customHeight="1" x14ac:dyDescent="0.3">
      <c r="A14" s="3">
        <v>12</v>
      </c>
      <c r="B14" s="3">
        <v>604</v>
      </c>
      <c r="C14" s="3" t="s">
        <v>91</v>
      </c>
      <c r="D14" s="3">
        <v>196.37</v>
      </c>
      <c r="E14" s="10">
        <v>195.81</v>
      </c>
      <c r="F14" s="3" t="s">
        <v>68</v>
      </c>
      <c r="G14" s="3">
        <v>8247.5400000000009</v>
      </c>
      <c r="H14" s="9"/>
      <c r="I14" s="9">
        <f t="shared" si="3"/>
        <v>8247.5400000000009</v>
      </c>
      <c r="J14" s="11" t="s">
        <v>73</v>
      </c>
      <c r="K14" s="9">
        <f t="shared" si="4"/>
        <v>8247.5400000000009</v>
      </c>
      <c r="L14" s="5">
        <v>8247.5400000000009</v>
      </c>
      <c r="M14" s="3" t="str">
        <f t="shared" si="5"/>
        <v>已缴清</v>
      </c>
      <c r="N14" s="3"/>
      <c r="O14" s="3">
        <f t="shared" si="0"/>
        <v>7284.1320000000014</v>
      </c>
      <c r="P14" s="3">
        <f t="shared" si="1"/>
        <v>963.40799999999945</v>
      </c>
      <c r="Q14" s="3">
        <f t="shared" si="2"/>
        <v>48.275336031801693</v>
      </c>
      <c r="R14" s="7" t="s">
        <v>81</v>
      </c>
    </row>
    <row r="15" spans="1:18" ht="26.1" customHeight="1" x14ac:dyDescent="0.3">
      <c r="A15" s="3">
        <v>13</v>
      </c>
      <c r="B15" s="3">
        <v>703</v>
      </c>
      <c r="C15" s="3" t="s">
        <v>92</v>
      </c>
      <c r="D15" s="3">
        <v>132.37</v>
      </c>
      <c r="E15" s="10">
        <v>132.08000000000001</v>
      </c>
      <c r="F15" s="3" t="s">
        <v>93</v>
      </c>
      <c r="G15" s="3">
        <v>5559.54</v>
      </c>
      <c r="H15" s="9">
        <f>G15*0.6</f>
        <v>3335.7239999999997</v>
      </c>
      <c r="I15" s="9"/>
      <c r="J15" s="9" t="s">
        <v>69</v>
      </c>
      <c r="K15" s="9">
        <f t="shared" si="4"/>
        <v>3335.72</v>
      </c>
      <c r="L15" s="5">
        <v>3335.72</v>
      </c>
      <c r="M15" s="3" t="str">
        <f t="shared" ref="M15:M18" si="6">IF(L15&gt;=K15,"已缴清",IF(L15="","未缴纳","有差异"))</f>
        <v>已缴清</v>
      </c>
      <c r="N15" s="3"/>
      <c r="O15" s="3">
        <f t="shared" si="0"/>
        <v>4913.3760000000002</v>
      </c>
      <c r="P15" s="3">
        <f t="shared" si="1"/>
        <v>-1577.6560000000004</v>
      </c>
      <c r="Q15" s="3">
        <f t="shared" si="2"/>
        <v>-117.19934318073767</v>
      </c>
      <c r="R15" s="7" t="s">
        <v>70</v>
      </c>
    </row>
    <row r="16" spans="1:18" ht="26.1" customHeight="1" x14ac:dyDescent="0.3">
      <c r="A16" s="3">
        <v>14</v>
      </c>
      <c r="B16" s="3">
        <v>704</v>
      </c>
      <c r="C16" s="3" t="s">
        <v>94</v>
      </c>
      <c r="D16" s="3">
        <v>196.37</v>
      </c>
      <c r="E16" s="10">
        <v>195.81</v>
      </c>
      <c r="F16" s="3" t="s">
        <v>79</v>
      </c>
      <c r="G16" s="3">
        <v>8247.5400000000009</v>
      </c>
      <c r="H16" s="9"/>
      <c r="I16" s="9">
        <f t="shared" si="3"/>
        <v>8247.5400000000009</v>
      </c>
      <c r="J16" s="11" t="s">
        <v>73</v>
      </c>
      <c r="K16" s="9">
        <f t="shared" si="4"/>
        <v>8247.5400000000009</v>
      </c>
      <c r="L16" s="5">
        <v>8247.5400000000009</v>
      </c>
      <c r="M16" s="3" t="str">
        <f t="shared" si="6"/>
        <v>已缴清</v>
      </c>
      <c r="N16" s="3"/>
      <c r="O16" s="3">
        <f t="shared" si="0"/>
        <v>7284.1320000000014</v>
      </c>
      <c r="P16" s="3">
        <f t="shared" si="1"/>
        <v>963.40799999999945</v>
      </c>
      <c r="Q16" s="3">
        <f t="shared" si="2"/>
        <v>48.275336031801693</v>
      </c>
      <c r="R16" s="7" t="s">
        <v>81</v>
      </c>
    </row>
    <row r="17" spans="1:18" ht="26.1" customHeight="1" x14ac:dyDescent="0.3">
      <c r="A17" s="3">
        <v>15</v>
      </c>
      <c r="B17" s="3">
        <v>804</v>
      </c>
      <c r="C17" s="3" t="s">
        <v>96</v>
      </c>
      <c r="D17" s="3">
        <v>196.37</v>
      </c>
      <c r="E17" s="10">
        <v>195.81</v>
      </c>
      <c r="F17" s="3" t="s">
        <v>97</v>
      </c>
      <c r="G17" s="3">
        <v>8247.5400000000009</v>
      </c>
      <c r="H17" s="9">
        <f>G17*0.6</f>
        <v>4948.5240000000003</v>
      </c>
      <c r="I17" s="9"/>
      <c r="J17" s="9" t="s">
        <v>69</v>
      </c>
      <c r="K17" s="9">
        <f t="shared" si="4"/>
        <v>4948.5200000000004</v>
      </c>
      <c r="L17" s="5">
        <v>4948.5200000000004</v>
      </c>
      <c r="M17" s="3" t="str">
        <f t="shared" si="6"/>
        <v>已缴清</v>
      </c>
      <c r="N17" s="3"/>
      <c r="O17" s="3">
        <f t="shared" si="0"/>
        <v>7284.1320000000014</v>
      </c>
      <c r="P17" s="3">
        <f t="shared" si="1"/>
        <v>-2335.612000000001</v>
      </c>
      <c r="Q17" s="3">
        <f t="shared" si="2"/>
        <v>-117.03499881660578</v>
      </c>
      <c r="R17" s="7" t="s">
        <v>70</v>
      </c>
    </row>
    <row r="18" spans="1:18" ht="26.1" customHeight="1" x14ac:dyDescent="0.3">
      <c r="A18" s="3">
        <v>16</v>
      </c>
      <c r="B18" s="3">
        <v>902</v>
      </c>
      <c r="C18" s="3" t="s">
        <v>98</v>
      </c>
      <c r="D18" s="3">
        <v>214.71</v>
      </c>
      <c r="E18" s="10">
        <v>214.72</v>
      </c>
      <c r="F18" s="3" t="s">
        <v>99</v>
      </c>
      <c r="G18" s="3">
        <v>9017.82</v>
      </c>
      <c r="H18" s="9"/>
      <c r="I18" s="9">
        <f t="shared" si="3"/>
        <v>9017.82</v>
      </c>
      <c r="J18" s="11" t="s">
        <v>73</v>
      </c>
      <c r="K18" s="9">
        <f t="shared" si="4"/>
        <v>9017.82</v>
      </c>
      <c r="L18" s="5">
        <v>9017.82</v>
      </c>
      <c r="M18" s="3" t="str">
        <f t="shared" si="6"/>
        <v>已缴清</v>
      </c>
      <c r="N18" s="3"/>
      <c r="O18" s="3">
        <f t="shared" si="0"/>
        <v>7987.5840000000007</v>
      </c>
      <c r="P18" s="3">
        <f t="shared" si="1"/>
        <v>1030.235999999999</v>
      </c>
      <c r="Q18" s="3">
        <f t="shared" si="2"/>
        <v>47.0775819071198</v>
      </c>
      <c r="R18" s="7" t="s">
        <v>100</v>
      </c>
    </row>
    <row r="19" spans="1:18" ht="26.1" customHeight="1" x14ac:dyDescent="0.3">
      <c r="A19" s="3"/>
      <c r="B19" s="3" t="s">
        <v>55</v>
      </c>
      <c r="C19" s="3"/>
      <c r="D19" s="3"/>
      <c r="E19" s="3"/>
      <c r="F19" s="3"/>
      <c r="G19" s="3"/>
      <c r="H19" s="9">
        <f>SUM(H4:H18)</f>
        <v>24845.688000000002</v>
      </c>
      <c r="I19" s="9">
        <f>SUM(I3:I18)</f>
        <v>76800.78</v>
      </c>
      <c r="J19" s="9">
        <f>SUM(H19:I19)</f>
        <v>101646.46799999999</v>
      </c>
      <c r="K19" s="9">
        <f>SUM(K3:K18)</f>
        <v>101646.45999999999</v>
      </c>
      <c r="L19" s="9">
        <f>SUM(L3:L18)</f>
        <v>96094.48000000001</v>
      </c>
      <c r="M19" s="3"/>
      <c r="N19" s="3"/>
      <c r="O19" s="3"/>
      <c r="P19" s="3"/>
      <c r="Q19" s="3"/>
      <c r="R19" s="7"/>
    </row>
  </sheetData>
  <mergeCells count="1">
    <mergeCell ref="A1:R1"/>
  </mergeCells>
  <phoneticPr fontId="11" type="noConversion"/>
  <pageMargins left="0.69930555555555596" right="0.69930555555555596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8"/>
  <sheetViews>
    <sheetView workbookViewId="0">
      <pane ySplit="2" topLeftCell="A3" activePane="bottomLeft" state="frozen"/>
      <selection pane="bottomLeft" activeCell="M28" sqref="M28"/>
    </sheetView>
  </sheetViews>
  <sheetFormatPr defaultColWidth="9" defaultRowHeight="24.95" customHeight="1" x14ac:dyDescent="0.3"/>
  <cols>
    <col min="1" max="1" width="6.1328125" style="1" customWidth="1"/>
    <col min="2" max="2" width="7.1328125" style="1" customWidth="1"/>
    <col min="3" max="3" width="11.46484375" style="1" customWidth="1"/>
    <col min="4" max="4" width="8.1328125" style="1" customWidth="1"/>
    <col min="5" max="6" width="10.59765625" style="1" customWidth="1"/>
    <col min="7" max="7" width="10.59765625" style="8" customWidth="1"/>
    <col min="8" max="8" width="10.3984375" style="8" customWidth="1"/>
    <col min="9" max="9" width="11.46484375" style="8" customWidth="1"/>
    <col min="10" max="10" width="4.1328125" style="8" customWidth="1"/>
    <col min="11" max="12" width="11.46484375" style="1" customWidth="1"/>
    <col min="13" max="13" width="9" style="1"/>
    <col min="14" max="15" width="10.3984375" style="1"/>
    <col min="16" max="16" width="13.73046875" style="1"/>
    <col min="17" max="17" width="9" style="2"/>
    <col min="18" max="16384" width="9" style="1"/>
  </cols>
  <sheetData>
    <row r="1" spans="1:17" ht="24.95" customHeight="1" x14ac:dyDescent="0.3">
      <c r="A1" s="23" t="s">
        <v>101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42.9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57</v>
      </c>
      <c r="G2" s="3" t="s">
        <v>58</v>
      </c>
      <c r="H2" s="9" t="s">
        <v>59</v>
      </c>
      <c r="I2" s="9" t="s">
        <v>60</v>
      </c>
      <c r="J2" s="9" t="s">
        <v>61</v>
      </c>
      <c r="K2" s="3" t="s">
        <v>62</v>
      </c>
      <c r="L2" s="5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7" t="s">
        <v>13</v>
      </c>
    </row>
    <row r="3" spans="1:17" ht="24.95" customHeight="1" x14ac:dyDescent="0.3">
      <c r="A3" s="3">
        <v>1</v>
      </c>
      <c r="B3" s="3">
        <v>301</v>
      </c>
      <c r="C3" s="3" t="s">
        <v>102</v>
      </c>
      <c r="D3" s="3">
        <v>193.59</v>
      </c>
      <c r="E3" s="10">
        <v>193.68</v>
      </c>
      <c r="F3" s="3" t="s">
        <v>95</v>
      </c>
      <c r="G3" s="9">
        <v>8130.78</v>
      </c>
      <c r="H3" s="9">
        <f>G3*0.6</f>
        <v>4878.4679999999998</v>
      </c>
      <c r="I3" s="9"/>
      <c r="J3" s="9" t="s">
        <v>69</v>
      </c>
      <c r="K3" s="9">
        <f>ROUND(SUM(H3,I3),2)</f>
        <v>4878.47</v>
      </c>
      <c r="L3" s="5">
        <v>4878.47</v>
      </c>
      <c r="M3" s="3" t="str">
        <f>IF(L3&gt;=K3,"已缴清",IF(L3="","未缴纳","有差异"))</f>
        <v>已缴清</v>
      </c>
      <c r="N3" s="3">
        <f>E3*3.1*12</f>
        <v>7204.8960000000006</v>
      </c>
      <c r="O3" s="3">
        <f>L3-N3</f>
        <v>-2326.4260000000004</v>
      </c>
      <c r="P3" s="3">
        <f>O3/(E3*3.1*12/365)</f>
        <v>-117.85673103400799</v>
      </c>
      <c r="Q3" s="7" t="s">
        <v>103</v>
      </c>
    </row>
    <row r="4" spans="1:17" ht="24.95" customHeight="1" x14ac:dyDescent="0.3">
      <c r="A4" s="3">
        <v>2</v>
      </c>
      <c r="B4" s="3">
        <v>303</v>
      </c>
      <c r="C4" s="3" t="s">
        <v>105</v>
      </c>
      <c r="D4" s="3">
        <v>130.52000000000001</v>
      </c>
      <c r="E4" s="10">
        <v>130.63999999999999</v>
      </c>
      <c r="F4" s="3" t="s">
        <v>79</v>
      </c>
      <c r="G4" s="9">
        <v>5481.84</v>
      </c>
      <c r="H4" s="9"/>
      <c r="I4" s="9">
        <v>5481.84</v>
      </c>
      <c r="J4" s="11" t="s">
        <v>73</v>
      </c>
      <c r="K4" s="9">
        <f t="shared" ref="K4:K16" si="0">ROUND(SUM(H4,I4),2)</f>
        <v>5481.84</v>
      </c>
      <c r="L4" s="5">
        <v>5481.84</v>
      </c>
      <c r="M4" s="3" t="str">
        <f t="shared" ref="M4:M27" si="1">IF(L4&gt;=K4,"已缴清",IF(L4="","未缴纳","有差异"))</f>
        <v>已缴清</v>
      </c>
      <c r="N4" s="3">
        <f t="shared" ref="N4:N27" si="2">E4*3.1*12</f>
        <v>4859.808</v>
      </c>
      <c r="O4" s="3">
        <f t="shared" ref="O4:O27" si="3">L4-N4</f>
        <v>622.03200000000015</v>
      </c>
      <c r="P4" s="3">
        <f t="shared" ref="P4:P27" si="4">O4/(E4*3.1*12/365)</f>
        <v>46.718240720621075</v>
      </c>
      <c r="Q4" s="7" t="s">
        <v>100</v>
      </c>
    </row>
    <row r="5" spans="1:17" ht="24.95" customHeight="1" x14ac:dyDescent="0.3">
      <c r="A5" s="3">
        <v>3</v>
      </c>
      <c r="B5" s="3">
        <v>304</v>
      </c>
      <c r="C5" s="3" t="s">
        <v>106</v>
      </c>
      <c r="D5" s="3">
        <v>193.59</v>
      </c>
      <c r="E5" s="10">
        <v>193.68</v>
      </c>
      <c r="F5" s="3" t="s">
        <v>107</v>
      </c>
      <c r="G5" s="9">
        <v>8130.78</v>
      </c>
      <c r="H5" s="9"/>
      <c r="I5" s="9">
        <v>8130.78</v>
      </c>
      <c r="J5" s="11" t="s">
        <v>73</v>
      </c>
      <c r="K5" s="9">
        <f t="shared" si="0"/>
        <v>8130.78</v>
      </c>
      <c r="L5" s="5">
        <v>8130.78</v>
      </c>
      <c r="M5" s="3" t="str">
        <f t="shared" si="1"/>
        <v>已缴清</v>
      </c>
      <c r="N5" s="3">
        <f t="shared" si="2"/>
        <v>7204.8960000000006</v>
      </c>
      <c r="O5" s="3">
        <f t="shared" si="3"/>
        <v>925.88399999999911</v>
      </c>
      <c r="P5" s="3">
        <f t="shared" si="4"/>
        <v>46.90527941000115</v>
      </c>
      <c r="Q5" s="7" t="s">
        <v>100</v>
      </c>
    </row>
    <row r="6" spans="1:17" ht="24.95" customHeight="1" x14ac:dyDescent="0.3">
      <c r="A6" s="3">
        <v>4</v>
      </c>
      <c r="B6" s="3">
        <v>402</v>
      </c>
      <c r="C6" s="3" t="s">
        <v>108</v>
      </c>
      <c r="D6" s="3">
        <v>130.52000000000001</v>
      </c>
      <c r="E6" s="10">
        <v>130.63999999999999</v>
      </c>
      <c r="F6" s="3" t="s">
        <v>68</v>
      </c>
      <c r="G6" s="9">
        <v>5481.84</v>
      </c>
      <c r="H6" s="9"/>
      <c r="I6" s="9">
        <v>5481.84</v>
      </c>
      <c r="J6" s="11" t="s">
        <v>73</v>
      </c>
      <c r="K6" s="9">
        <f t="shared" si="0"/>
        <v>5481.84</v>
      </c>
      <c r="L6" s="5">
        <v>5481.8</v>
      </c>
      <c r="M6" s="3" t="str">
        <f t="shared" si="1"/>
        <v>有差异</v>
      </c>
      <c r="N6" s="3">
        <f t="shared" si="2"/>
        <v>4859.808</v>
      </c>
      <c r="O6" s="3">
        <f t="shared" si="3"/>
        <v>621.99200000000019</v>
      </c>
      <c r="P6" s="3">
        <f t="shared" si="4"/>
        <v>46.715236486708953</v>
      </c>
      <c r="Q6" s="7" t="s">
        <v>100</v>
      </c>
    </row>
    <row r="7" spans="1:17" ht="24.95" customHeight="1" x14ac:dyDescent="0.3">
      <c r="A7" s="3">
        <v>5</v>
      </c>
      <c r="B7" s="3">
        <v>403</v>
      </c>
      <c r="C7" s="3" t="s">
        <v>109</v>
      </c>
      <c r="D7" s="3">
        <v>130.52000000000001</v>
      </c>
      <c r="E7" s="10">
        <v>130.63999999999999</v>
      </c>
      <c r="F7" s="3" t="s">
        <v>110</v>
      </c>
      <c r="G7" s="9">
        <v>5481.84</v>
      </c>
      <c r="H7" s="9"/>
      <c r="I7" s="9">
        <v>5481.84</v>
      </c>
      <c r="J7" s="11" t="s">
        <v>73</v>
      </c>
      <c r="K7" s="9">
        <f t="shared" si="0"/>
        <v>5481.84</v>
      </c>
      <c r="L7" s="5">
        <v>5481.84</v>
      </c>
      <c r="M7" s="3" t="str">
        <f t="shared" si="1"/>
        <v>已缴清</v>
      </c>
      <c r="N7" s="3">
        <f t="shared" si="2"/>
        <v>4859.808</v>
      </c>
      <c r="O7" s="3">
        <f t="shared" si="3"/>
        <v>622.03200000000015</v>
      </c>
      <c r="P7" s="3">
        <f t="shared" si="4"/>
        <v>46.718240720621075</v>
      </c>
      <c r="Q7" s="7" t="s">
        <v>100</v>
      </c>
    </row>
    <row r="8" spans="1:17" ht="24.95" customHeight="1" x14ac:dyDescent="0.3">
      <c r="A8" s="3">
        <v>6</v>
      </c>
      <c r="B8" s="3">
        <v>503</v>
      </c>
      <c r="C8" s="3" t="s">
        <v>111</v>
      </c>
      <c r="D8" s="3">
        <v>130.52000000000001</v>
      </c>
      <c r="E8" s="10">
        <v>130.63999999999999</v>
      </c>
      <c r="F8" s="3" t="s">
        <v>112</v>
      </c>
      <c r="G8" s="9">
        <v>5481.84</v>
      </c>
      <c r="H8" s="9">
        <f t="shared" ref="H8:H14" si="5">G8*0.6</f>
        <v>3289.1039999999998</v>
      </c>
      <c r="I8" s="9"/>
      <c r="J8" s="9" t="s">
        <v>69</v>
      </c>
      <c r="K8" s="9">
        <f t="shared" si="0"/>
        <v>3289.1</v>
      </c>
      <c r="L8" s="5">
        <v>3289.1</v>
      </c>
      <c r="M8" s="3" t="str">
        <f t="shared" si="1"/>
        <v>已缴清</v>
      </c>
      <c r="N8" s="3">
        <f t="shared" si="2"/>
        <v>4859.808</v>
      </c>
      <c r="O8" s="3">
        <f t="shared" si="3"/>
        <v>-1570.7080000000001</v>
      </c>
      <c r="P8" s="3">
        <f t="shared" si="4"/>
        <v>-117.96935599101859</v>
      </c>
      <c r="Q8" s="7" t="s">
        <v>103</v>
      </c>
    </row>
    <row r="9" spans="1:17" ht="24.95" customHeight="1" x14ac:dyDescent="0.3">
      <c r="A9" s="3">
        <v>7</v>
      </c>
      <c r="B9" s="3">
        <v>702</v>
      </c>
      <c r="C9" s="3" t="s">
        <v>113</v>
      </c>
      <c r="D9" s="3">
        <v>130.52000000000001</v>
      </c>
      <c r="E9" s="10">
        <v>130.43</v>
      </c>
      <c r="F9" s="3" t="s">
        <v>114</v>
      </c>
      <c r="G9" s="9">
        <v>5481.84</v>
      </c>
      <c r="H9" s="9">
        <f t="shared" si="5"/>
        <v>3289.1039999999998</v>
      </c>
      <c r="I9" s="9"/>
      <c r="J9" s="12" t="s">
        <v>69</v>
      </c>
      <c r="K9" s="9">
        <f t="shared" si="0"/>
        <v>3289.1</v>
      </c>
      <c r="L9" s="5">
        <v>3289.1</v>
      </c>
      <c r="M9" s="3" t="str">
        <f t="shared" si="1"/>
        <v>已缴清</v>
      </c>
      <c r="N9" s="3">
        <f t="shared" si="2"/>
        <v>4851.9960000000001</v>
      </c>
      <c r="O9" s="3">
        <f t="shared" si="3"/>
        <v>-1562.8960000000002</v>
      </c>
      <c r="P9" s="3">
        <f t="shared" si="4"/>
        <v>-117.57162207058704</v>
      </c>
      <c r="Q9" s="7" t="s">
        <v>103</v>
      </c>
    </row>
    <row r="10" spans="1:17" ht="24.95" customHeight="1" x14ac:dyDescent="0.3">
      <c r="A10" s="3">
        <v>8</v>
      </c>
      <c r="B10" s="3">
        <v>704</v>
      </c>
      <c r="C10" s="3" t="s">
        <v>115</v>
      </c>
      <c r="D10" s="3">
        <v>193.59</v>
      </c>
      <c r="E10" s="10">
        <v>193.68</v>
      </c>
      <c r="F10" s="3" t="s">
        <v>116</v>
      </c>
      <c r="G10" s="9">
        <v>8130.78</v>
      </c>
      <c r="H10" s="9"/>
      <c r="I10" s="9">
        <v>8130.78</v>
      </c>
      <c r="J10" s="11" t="s">
        <v>73</v>
      </c>
      <c r="K10" s="9">
        <f t="shared" si="0"/>
        <v>8130.78</v>
      </c>
      <c r="L10" s="5">
        <v>8130.78</v>
      </c>
      <c r="M10" s="3" t="str">
        <f t="shared" si="1"/>
        <v>已缴清</v>
      </c>
      <c r="N10" s="3">
        <f t="shared" si="2"/>
        <v>7204.8960000000006</v>
      </c>
      <c r="O10" s="3">
        <f t="shared" si="3"/>
        <v>925.88399999999911</v>
      </c>
      <c r="P10" s="3">
        <f t="shared" si="4"/>
        <v>46.90527941000115</v>
      </c>
      <c r="Q10" s="7" t="s">
        <v>100</v>
      </c>
    </row>
    <row r="11" spans="1:17" ht="24.95" customHeight="1" x14ac:dyDescent="0.3">
      <c r="A11" s="3">
        <v>9</v>
      </c>
      <c r="B11" s="3">
        <v>803</v>
      </c>
      <c r="C11" s="3" t="s">
        <v>118</v>
      </c>
      <c r="D11" s="3">
        <v>130.52000000000001</v>
      </c>
      <c r="E11" s="10">
        <v>130.43</v>
      </c>
      <c r="F11" s="3" t="s">
        <v>119</v>
      </c>
      <c r="G11" s="9">
        <v>5481.84</v>
      </c>
      <c r="H11" s="9"/>
      <c r="I11" s="9">
        <v>5481.84</v>
      </c>
      <c r="J11" s="11" t="s">
        <v>73</v>
      </c>
      <c r="K11" s="9">
        <f t="shared" si="0"/>
        <v>5481.84</v>
      </c>
      <c r="L11" s="5">
        <v>5481.84</v>
      </c>
      <c r="M11" s="3" t="str">
        <f t="shared" si="1"/>
        <v>已缴清</v>
      </c>
      <c r="N11" s="3">
        <f t="shared" si="2"/>
        <v>4851.9960000000001</v>
      </c>
      <c r="O11" s="3">
        <f t="shared" si="3"/>
        <v>629.84400000000005</v>
      </c>
      <c r="P11" s="3">
        <f t="shared" si="4"/>
        <v>47.381131394172627</v>
      </c>
      <c r="Q11" s="7" t="s">
        <v>100</v>
      </c>
    </row>
    <row r="12" spans="1:17" ht="24.95" customHeight="1" x14ac:dyDescent="0.3">
      <c r="A12" s="3">
        <v>10</v>
      </c>
      <c r="B12" s="3">
        <v>804</v>
      </c>
      <c r="C12" s="3" t="s">
        <v>120</v>
      </c>
      <c r="D12" s="3">
        <v>193.59</v>
      </c>
      <c r="E12" s="10">
        <v>193.68</v>
      </c>
      <c r="F12" s="3" t="s">
        <v>68</v>
      </c>
      <c r="G12" s="9">
        <v>8130.78</v>
      </c>
      <c r="H12" s="9"/>
      <c r="I12" s="9">
        <v>8130.78</v>
      </c>
      <c r="J12" s="11" t="s">
        <v>73</v>
      </c>
      <c r="K12" s="9">
        <f t="shared" si="0"/>
        <v>8130.78</v>
      </c>
      <c r="L12" s="5">
        <v>8130.78</v>
      </c>
      <c r="M12" s="3" t="str">
        <f t="shared" si="1"/>
        <v>已缴清</v>
      </c>
      <c r="N12" s="3">
        <f t="shared" si="2"/>
        <v>7204.8960000000006</v>
      </c>
      <c r="O12" s="3">
        <f t="shared" si="3"/>
        <v>925.88399999999911</v>
      </c>
      <c r="P12" s="3">
        <f t="shared" si="4"/>
        <v>46.90527941000115</v>
      </c>
      <c r="Q12" s="7" t="s">
        <v>100</v>
      </c>
    </row>
    <row r="13" spans="1:17" ht="24.95" customHeight="1" x14ac:dyDescent="0.3">
      <c r="A13" s="3">
        <v>11</v>
      </c>
      <c r="B13" s="3">
        <v>901</v>
      </c>
      <c r="C13" s="3" t="s">
        <v>121</v>
      </c>
      <c r="D13" s="3">
        <v>193.59</v>
      </c>
      <c r="E13" s="10">
        <v>193.68</v>
      </c>
      <c r="F13" s="3" t="s">
        <v>114</v>
      </c>
      <c r="G13" s="9">
        <v>8130.78</v>
      </c>
      <c r="H13" s="9"/>
      <c r="I13" s="9">
        <v>8130.78</v>
      </c>
      <c r="J13" s="11" t="s">
        <v>73</v>
      </c>
      <c r="K13" s="9">
        <f t="shared" si="0"/>
        <v>8130.78</v>
      </c>
      <c r="L13" s="5">
        <v>8130.8</v>
      </c>
      <c r="M13" s="3" t="str">
        <f t="shared" si="1"/>
        <v>已缴清</v>
      </c>
      <c r="N13" s="3">
        <f t="shared" si="2"/>
        <v>7204.8960000000006</v>
      </c>
      <c r="O13" s="3">
        <f t="shared" si="3"/>
        <v>925.90399999999954</v>
      </c>
      <c r="P13" s="3">
        <f t="shared" si="4"/>
        <v>46.906292609914118</v>
      </c>
      <c r="Q13" s="7" t="s">
        <v>100</v>
      </c>
    </row>
    <row r="14" spans="1:17" ht="24.95" customHeight="1" x14ac:dyDescent="0.3">
      <c r="A14" s="3">
        <v>12</v>
      </c>
      <c r="B14" s="3">
        <v>903</v>
      </c>
      <c r="C14" s="3" t="s">
        <v>122</v>
      </c>
      <c r="D14" s="3">
        <v>130.52000000000001</v>
      </c>
      <c r="E14" s="10">
        <v>130.43</v>
      </c>
      <c r="F14" s="3" t="s">
        <v>123</v>
      </c>
      <c r="G14" s="9">
        <v>5481.84</v>
      </c>
      <c r="H14" s="9">
        <f t="shared" si="5"/>
        <v>3289.1039999999998</v>
      </c>
      <c r="I14" s="9"/>
      <c r="J14" s="9" t="s">
        <v>69</v>
      </c>
      <c r="K14" s="9">
        <f t="shared" si="0"/>
        <v>3289.1</v>
      </c>
      <c r="L14" s="5">
        <v>3289.1</v>
      </c>
      <c r="M14" s="3" t="str">
        <f t="shared" si="1"/>
        <v>已缴清</v>
      </c>
      <c r="N14" s="3">
        <f t="shared" si="2"/>
        <v>4851.9960000000001</v>
      </c>
      <c r="O14" s="3">
        <f t="shared" si="3"/>
        <v>-1562.8960000000002</v>
      </c>
      <c r="P14" s="3">
        <f t="shared" si="4"/>
        <v>-117.57162207058704</v>
      </c>
      <c r="Q14" s="7" t="s">
        <v>103</v>
      </c>
    </row>
    <row r="15" spans="1:17" ht="24.95" customHeight="1" x14ac:dyDescent="0.3">
      <c r="A15" s="3">
        <v>13</v>
      </c>
      <c r="B15" s="3">
        <v>904</v>
      </c>
      <c r="C15" s="3" t="s">
        <v>124</v>
      </c>
      <c r="D15" s="3">
        <v>193.59</v>
      </c>
      <c r="E15" s="10">
        <v>193.68</v>
      </c>
      <c r="F15" s="3" t="s">
        <v>90</v>
      </c>
      <c r="G15" s="9">
        <v>8130.78</v>
      </c>
      <c r="H15" s="9"/>
      <c r="I15" s="9">
        <v>8130.78</v>
      </c>
      <c r="J15" s="11" t="s">
        <v>73</v>
      </c>
      <c r="K15" s="9">
        <f t="shared" si="0"/>
        <v>8130.78</v>
      </c>
      <c r="L15" s="5">
        <v>8130.8</v>
      </c>
      <c r="M15" s="3" t="str">
        <f t="shared" si="1"/>
        <v>已缴清</v>
      </c>
      <c r="N15" s="3">
        <f t="shared" si="2"/>
        <v>7204.8960000000006</v>
      </c>
      <c r="O15" s="3">
        <f t="shared" si="3"/>
        <v>925.90399999999954</v>
      </c>
      <c r="P15" s="3">
        <f t="shared" si="4"/>
        <v>46.906292609914118</v>
      </c>
      <c r="Q15" s="7" t="s">
        <v>100</v>
      </c>
    </row>
    <row r="16" spans="1:17" ht="24.95" customHeight="1" x14ac:dyDescent="0.3">
      <c r="A16" s="3">
        <v>14</v>
      </c>
      <c r="B16" s="3">
        <v>1001</v>
      </c>
      <c r="C16" s="3" t="s">
        <v>125</v>
      </c>
      <c r="D16" s="3">
        <v>193.59</v>
      </c>
      <c r="E16" s="10">
        <v>193.68</v>
      </c>
      <c r="F16" s="3" t="s">
        <v>68</v>
      </c>
      <c r="G16" s="9">
        <v>8130.78</v>
      </c>
      <c r="H16" s="9"/>
      <c r="I16" s="9">
        <v>8130.78</v>
      </c>
      <c r="J16" s="11" t="s">
        <v>73</v>
      </c>
      <c r="K16" s="9">
        <f t="shared" si="0"/>
        <v>8130.78</v>
      </c>
      <c r="L16" s="5">
        <v>8130.78</v>
      </c>
      <c r="M16" s="3" t="str">
        <f t="shared" si="1"/>
        <v>已缴清</v>
      </c>
      <c r="N16" s="3">
        <f t="shared" si="2"/>
        <v>7204.8960000000006</v>
      </c>
      <c r="O16" s="3">
        <f t="shared" si="3"/>
        <v>925.88399999999911</v>
      </c>
      <c r="P16" s="3">
        <f t="shared" si="4"/>
        <v>46.90527941000115</v>
      </c>
      <c r="Q16" s="7" t="s">
        <v>100</v>
      </c>
    </row>
    <row r="17" spans="1:17" ht="24.95" customHeight="1" x14ac:dyDescent="0.3">
      <c r="A17" s="3">
        <v>15</v>
      </c>
      <c r="B17" s="3">
        <v>1002</v>
      </c>
      <c r="C17" s="3" t="s">
        <v>126</v>
      </c>
      <c r="D17" s="3">
        <v>130.52000000000001</v>
      </c>
      <c r="E17" s="10">
        <v>130.43</v>
      </c>
      <c r="F17" s="3" t="s">
        <v>127</v>
      </c>
      <c r="G17" s="9">
        <v>5481.84</v>
      </c>
      <c r="H17" s="9"/>
      <c r="I17" s="9"/>
      <c r="J17" s="11"/>
      <c r="K17" s="9">
        <v>5481.84</v>
      </c>
      <c r="L17" s="13">
        <v>5481.84</v>
      </c>
      <c r="M17" s="3" t="str">
        <f t="shared" si="1"/>
        <v>已缴清</v>
      </c>
      <c r="N17" s="3">
        <f t="shared" si="2"/>
        <v>4851.9960000000001</v>
      </c>
      <c r="O17" s="3">
        <f t="shared" si="3"/>
        <v>629.84400000000005</v>
      </c>
      <c r="P17" s="3">
        <f t="shared" si="4"/>
        <v>47.381131394172627</v>
      </c>
      <c r="Q17" s="7" t="s">
        <v>100</v>
      </c>
    </row>
    <row r="18" spans="1:17" ht="24.95" customHeight="1" x14ac:dyDescent="0.3">
      <c r="A18" s="3">
        <v>16</v>
      </c>
      <c r="B18" s="3">
        <v>1003</v>
      </c>
      <c r="C18" s="3" t="s">
        <v>128</v>
      </c>
      <c r="D18" s="3">
        <v>130.52000000000001</v>
      </c>
      <c r="E18" s="10">
        <v>130.43</v>
      </c>
      <c r="F18" s="3" t="s">
        <v>117</v>
      </c>
      <c r="G18" s="9">
        <v>5481.84</v>
      </c>
      <c r="H18" s="9">
        <f>G18*0.6</f>
        <v>3289.1039999999998</v>
      </c>
      <c r="I18" s="9"/>
      <c r="J18" s="9" t="s">
        <v>69</v>
      </c>
      <c r="K18" s="9">
        <f>ROUND(SUM(H18,I18),2)</f>
        <v>3289.1</v>
      </c>
      <c r="L18" s="14">
        <v>3289.1</v>
      </c>
      <c r="M18" s="3" t="str">
        <f t="shared" si="1"/>
        <v>已缴清</v>
      </c>
      <c r="N18" s="3">
        <f t="shared" si="2"/>
        <v>4851.9960000000001</v>
      </c>
      <c r="O18" s="3">
        <f t="shared" si="3"/>
        <v>-1562.8960000000002</v>
      </c>
      <c r="P18" s="3">
        <f t="shared" si="4"/>
        <v>-117.57162207058704</v>
      </c>
      <c r="Q18" s="7" t="s">
        <v>103</v>
      </c>
    </row>
    <row r="19" spans="1:17" ht="24.95" customHeight="1" x14ac:dyDescent="0.3">
      <c r="A19" s="3">
        <v>17</v>
      </c>
      <c r="B19" s="3">
        <v>1004</v>
      </c>
      <c r="C19" s="3" t="s">
        <v>129</v>
      </c>
      <c r="D19" s="3">
        <v>193.59</v>
      </c>
      <c r="E19" s="10">
        <v>193.68</v>
      </c>
      <c r="F19" s="3" t="s">
        <v>93</v>
      </c>
      <c r="G19" s="9">
        <v>8130.78</v>
      </c>
      <c r="H19" s="9">
        <f>G19*0.6</f>
        <v>4878.4679999999998</v>
      </c>
      <c r="I19" s="9"/>
      <c r="J19" s="9" t="s">
        <v>69</v>
      </c>
      <c r="K19" s="9">
        <f>ROUND(SUM(H19,I19),2)</f>
        <v>4878.47</v>
      </c>
      <c r="L19" s="5">
        <v>4878.47</v>
      </c>
      <c r="M19" s="3" t="str">
        <f t="shared" si="1"/>
        <v>已缴清</v>
      </c>
      <c r="N19" s="3">
        <f t="shared" si="2"/>
        <v>7204.8960000000006</v>
      </c>
      <c r="O19" s="3">
        <f t="shared" si="3"/>
        <v>-2326.4260000000004</v>
      </c>
      <c r="P19" s="3">
        <f t="shared" si="4"/>
        <v>-117.85673103400799</v>
      </c>
      <c r="Q19" s="7" t="s">
        <v>103</v>
      </c>
    </row>
    <row r="20" spans="1:17" ht="24.95" customHeight="1" x14ac:dyDescent="0.3">
      <c r="A20" s="3">
        <v>18</v>
      </c>
      <c r="B20" s="3">
        <v>1101</v>
      </c>
      <c r="C20" s="3" t="s">
        <v>130</v>
      </c>
      <c r="D20" s="3">
        <v>193.59</v>
      </c>
      <c r="E20" s="10">
        <v>193.68</v>
      </c>
      <c r="F20" s="3" t="s">
        <v>131</v>
      </c>
      <c r="G20" s="9">
        <v>8130.78</v>
      </c>
      <c r="H20" s="9"/>
      <c r="I20" s="9">
        <v>8130.78</v>
      </c>
      <c r="J20" s="11" t="s">
        <v>73</v>
      </c>
      <c r="K20" s="9">
        <f>ROUND(SUM(H20,I20),2)</f>
        <v>8130.78</v>
      </c>
      <c r="L20" s="5">
        <v>8130.78</v>
      </c>
      <c r="M20" s="3" t="str">
        <f t="shared" si="1"/>
        <v>已缴清</v>
      </c>
      <c r="N20" s="3">
        <f t="shared" si="2"/>
        <v>7204.8960000000006</v>
      </c>
      <c r="O20" s="3">
        <f t="shared" si="3"/>
        <v>925.88399999999911</v>
      </c>
      <c r="P20" s="3">
        <f t="shared" si="4"/>
        <v>46.90527941000115</v>
      </c>
      <c r="Q20" s="7" t="s">
        <v>100</v>
      </c>
    </row>
    <row r="21" spans="1:17" ht="24.95" customHeight="1" x14ac:dyDescent="0.3">
      <c r="A21" s="3">
        <v>19</v>
      </c>
      <c r="B21" s="3">
        <v>1102</v>
      </c>
      <c r="C21" s="3" t="s">
        <v>132</v>
      </c>
      <c r="D21" s="3">
        <v>130.52000000000001</v>
      </c>
      <c r="E21" s="10">
        <v>130.63999999999999</v>
      </c>
      <c r="F21" s="3" t="s">
        <v>127</v>
      </c>
      <c r="G21" s="9">
        <v>5481.84</v>
      </c>
      <c r="H21" s="9"/>
      <c r="I21" s="9"/>
      <c r="J21" s="11"/>
      <c r="K21" s="9">
        <v>5481.84</v>
      </c>
      <c r="L21" s="13">
        <v>5481.84</v>
      </c>
      <c r="M21" s="3" t="str">
        <f t="shared" si="1"/>
        <v>已缴清</v>
      </c>
      <c r="N21" s="3">
        <f t="shared" si="2"/>
        <v>4859.808</v>
      </c>
      <c r="O21" s="3">
        <f t="shared" si="3"/>
        <v>622.03200000000015</v>
      </c>
      <c r="P21" s="3">
        <f t="shared" si="4"/>
        <v>46.718240720621075</v>
      </c>
      <c r="Q21" s="7" t="s">
        <v>100</v>
      </c>
    </row>
    <row r="22" spans="1:17" ht="24.95" customHeight="1" x14ac:dyDescent="0.3">
      <c r="A22" s="3">
        <v>20</v>
      </c>
      <c r="B22" s="3">
        <v>1103</v>
      </c>
      <c r="C22" s="3" t="s">
        <v>133</v>
      </c>
      <c r="D22" s="3">
        <v>130.52000000000001</v>
      </c>
      <c r="E22" s="10">
        <v>130.63999999999999</v>
      </c>
      <c r="F22" s="3" t="s">
        <v>72</v>
      </c>
      <c r="G22" s="9">
        <v>5481.84</v>
      </c>
      <c r="H22" s="9"/>
      <c r="I22" s="9">
        <v>5481.84</v>
      </c>
      <c r="J22" s="11" t="s">
        <v>73</v>
      </c>
      <c r="K22" s="9">
        <f t="shared" ref="K22:K27" si="6">ROUND(SUM(H22,I22),2)</f>
        <v>5481.84</v>
      </c>
      <c r="L22" s="5">
        <v>5482</v>
      </c>
      <c r="M22" s="3" t="str">
        <f t="shared" si="1"/>
        <v>已缴清</v>
      </c>
      <c r="N22" s="3">
        <f t="shared" si="2"/>
        <v>4859.808</v>
      </c>
      <c r="O22" s="3">
        <f t="shared" si="3"/>
        <v>622.19200000000001</v>
      </c>
      <c r="P22" s="3">
        <f t="shared" si="4"/>
        <v>46.730257656269551</v>
      </c>
      <c r="Q22" s="7" t="s">
        <v>100</v>
      </c>
    </row>
    <row r="23" spans="1:17" ht="24.95" customHeight="1" x14ac:dyDescent="0.3">
      <c r="A23" s="3">
        <v>21</v>
      </c>
      <c r="B23" s="3">
        <v>1104</v>
      </c>
      <c r="C23" s="3" t="s">
        <v>134</v>
      </c>
      <c r="D23" s="3">
        <v>193.59</v>
      </c>
      <c r="E23" s="10">
        <v>193.68</v>
      </c>
      <c r="F23" s="3" t="s">
        <v>135</v>
      </c>
      <c r="G23" s="9">
        <v>8130.78</v>
      </c>
      <c r="H23" s="9"/>
      <c r="I23" s="9">
        <v>8130.78</v>
      </c>
      <c r="J23" s="11" t="s">
        <v>73</v>
      </c>
      <c r="K23" s="9">
        <f t="shared" si="6"/>
        <v>8130.78</v>
      </c>
      <c r="L23" s="5">
        <v>8130.78</v>
      </c>
      <c r="M23" s="3" t="str">
        <f t="shared" si="1"/>
        <v>已缴清</v>
      </c>
      <c r="N23" s="3">
        <f t="shared" si="2"/>
        <v>7204.8960000000006</v>
      </c>
      <c r="O23" s="3">
        <f t="shared" si="3"/>
        <v>925.88399999999911</v>
      </c>
      <c r="P23" s="3">
        <f t="shared" si="4"/>
        <v>46.90527941000115</v>
      </c>
      <c r="Q23" s="7" t="s">
        <v>100</v>
      </c>
    </row>
    <row r="24" spans="1:17" ht="24.95" customHeight="1" x14ac:dyDescent="0.3">
      <c r="A24" s="3">
        <v>22</v>
      </c>
      <c r="B24" s="3">
        <v>1202</v>
      </c>
      <c r="C24" s="3" t="s">
        <v>136</v>
      </c>
      <c r="D24" s="3">
        <v>130.52000000000001</v>
      </c>
      <c r="E24" s="10">
        <v>130.63999999999999</v>
      </c>
      <c r="F24" s="3" t="s">
        <v>137</v>
      </c>
      <c r="G24" s="9">
        <v>5481.84</v>
      </c>
      <c r="H24" s="9"/>
      <c r="I24" s="9">
        <v>5481.84</v>
      </c>
      <c r="J24" s="11" t="s">
        <v>73</v>
      </c>
      <c r="K24" s="9">
        <f t="shared" si="6"/>
        <v>5481.84</v>
      </c>
      <c r="L24" s="5">
        <v>5481.84</v>
      </c>
      <c r="M24" s="3" t="str">
        <f t="shared" si="1"/>
        <v>已缴清</v>
      </c>
      <c r="N24" s="3">
        <f t="shared" si="2"/>
        <v>4859.808</v>
      </c>
      <c r="O24" s="3">
        <f t="shared" si="3"/>
        <v>622.03200000000015</v>
      </c>
      <c r="P24" s="3">
        <f t="shared" si="4"/>
        <v>46.718240720621075</v>
      </c>
      <c r="Q24" s="7" t="s">
        <v>100</v>
      </c>
    </row>
    <row r="25" spans="1:17" ht="24.95" customHeight="1" x14ac:dyDescent="0.3">
      <c r="A25" s="3">
        <v>23</v>
      </c>
      <c r="B25" s="3">
        <v>1203</v>
      </c>
      <c r="C25" s="3" t="s">
        <v>138</v>
      </c>
      <c r="D25" s="3">
        <v>130.52000000000001</v>
      </c>
      <c r="E25" s="10">
        <v>130.63999999999999</v>
      </c>
      <c r="F25" s="3" t="s">
        <v>139</v>
      </c>
      <c r="G25" s="9">
        <v>5481.84</v>
      </c>
      <c r="H25" s="9"/>
      <c r="I25" s="9">
        <v>5481.84</v>
      </c>
      <c r="J25" s="11" t="s">
        <v>73</v>
      </c>
      <c r="K25" s="9">
        <f t="shared" si="6"/>
        <v>5481.84</v>
      </c>
      <c r="L25" s="5">
        <v>5481.84</v>
      </c>
      <c r="M25" s="3" t="str">
        <f t="shared" si="1"/>
        <v>已缴清</v>
      </c>
      <c r="N25" s="3">
        <f t="shared" si="2"/>
        <v>4859.808</v>
      </c>
      <c r="O25" s="3">
        <f t="shared" si="3"/>
        <v>622.03200000000015</v>
      </c>
      <c r="P25" s="3">
        <f t="shared" si="4"/>
        <v>46.718240720621075</v>
      </c>
      <c r="Q25" s="7" t="s">
        <v>100</v>
      </c>
    </row>
    <row r="26" spans="1:17" ht="24.95" customHeight="1" x14ac:dyDescent="0.3">
      <c r="A26" s="3">
        <v>24</v>
      </c>
      <c r="B26" s="3">
        <v>1301</v>
      </c>
      <c r="C26" s="3" t="s">
        <v>140</v>
      </c>
      <c r="D26" s="3">
        <v>293.58</v>
      </c>
      <c r="E26" s="10">
        <v>289.95999999999998</v>
      </c>
      <c r="F26" s="3" t="s">
        <v>112</v>
      </c>
      <c r="G26" s="9">
        <v>12330.36</v>
      </c>
      <c r="H26" s="9">
        <f>G26*0.6</f>
        <v>7398.2160000000003</v>
      </c>
      <c r="I26" s="9"/>
      <c r="J26" s="9" t="s">
        <v>69</v>
      </c>
      <c r="K26" s="9">
        <f t="shared" si="6"/>
        <v>7398.22</v>
      </c>
      <c r="L26" s="5">
        <v>7398.22</v>
      </c>
      <c r="M26" s="3" t="str">
        <f t="shared" si="1"/>
        <v>已缴清</v>
      </c>
      <c r="N26" s="3">
        <f t="shared" si="2"/>
        <v>10786.511999999999</v>
      </c>
      <c r="O26" s="3">
        <f t="shared" si="3"/>
        <v>-3388.2919999999986</v>
      </c>
      <c r="P26" s="3">
        <f t="shared" si="4"/>
        <v>-114.65491161554353</v>
      </c>
      <c r="Q26" s="7" t="s">
        <v>141</v>
      </c>
    </row>
    <row r="27" spans="1:17" ht="24.95" customHeight="1" x14ac:dyDescent="0.3">
      <c r="A27" s="3">
        <v>25</v>
      </c>
      <c r="B27" s="3">
        <v>1304</v>
      </c>
      <c r="C27" s="3" t="s">
        <v>142</v>
      </c>
      <c r="D27" s="3">
        <v>293.58</v>
      </c>
      <c r="E27" s="10">
        <v>289.95999999999998</v>
      </c>
      <c r="F27" s="3" t="s">
        <v>143</v>
      </c>
      <c r="G27" s="9">
        <v>12330.36</v>
      </c>
      <c r="H27" s="9">
        <f>G27*0.6</f>
        <v>7398.2160000000003</v>
      </c>
      <c r="I27" s="9"/>
      <c r="J27" s="9" t="s">
        <v>69</v>
      </c>
      <c r="K27" s="9">
        <f t="shared" si="6"/>
        <v>7398.22</v>
      </c>
      <c r="L27" s="5">
        <v>7398.22</v>
      </c>
      <c r="M27" s="3" t="str">
        <f t="shared" si="1"/>
        <v>已缴清</v>
      </c>
      <c r="N27" s="3">
        <f t="shared" si="2"/>
        <v>10786.511999999999</v>
      </c>
      <c r="O27" s="3">
        <f t="shared" si="3"/>
        <v>-3388.2919999999986</v>
      </c>
      <c r="P27" s="3">
        <f t="shared" si="4"/>
        <v>-114.65491161554353</v>
      </c>
      <c r="Q27" s="7" t="s">
        <v>141</v>
      </c>
    </row>
    <row r="28" spans="1:17" ht="24.95" customHeight="1" x14ac:dyDescent="0.3">
      <c r="A28" s="3"/>
      <c r="B28" s="3" t="s">
        <v>55</v>
      </c>
      <c r="C28" s="3"/>
      <c r="D28" s="3"/>
      <c r="E28" s="3"/>
      <c r="F28" s="3"/>
      <c r="G28" s="9"/>
      <c r="H28" s="9">
        <f>SUM(H3:H27)</f>
        <v>37709.784</v>
      </c>
      <c r="I28" s="9">
        <f>SUM(I3:I27)</f>
        <v>103419.11999999998</v>
      </c>
      <c r="J28" s="9"/>
      <c r="K28" s="9">
        <f>SUM(K3:K27)</f>
        <v>152092.57999999999</v>
      </c>
      <c r="L28" s="9">
        <f>SUM(L3:L27)</f>
        <v>152092.74000000002</v>
      </c>
      <c r="M28" s="3"/>
      <c r="N28" s="3"/>
      <c r="O28" s="3"/>
      <c r="P28" s="3"/>
      <c r="Q28" s="7"/>
    </row>
  </sheetData>
  <mergeCells count="1">
    <mergeCell ref="A1:Q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1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tabSelected="1" workbookViewId="0">
      <pane ySplit="3" topLeftCell="A4" activePane="bottomLeft" state="frozen"/>
      <selection pane="bottomLeft" activeCell="O20" sqref="O20"/>
    </sheetView>
  </sheetViews>
  <sheetFormatPr defaultColWidth="9" defaultRowHeight="27" customHeight="1" x14ac:dyDescent="0.3"/>
  <cols>
    <col min="1" max="1" width="6.1328125" style="1" customWidth="1"/>
    <col min="2" max="2" width="7.1328125" style="1" customWidth="1"/>
    <col min="3" max="3" width="7.59765625" style="1" customWidth="1"/>
    <col min="4" max="4" width="8.1328125" style="1" customWidth="1"/>
    <col min="5" max="6" width="11.73046875" style="1" customWidth="1"/>
    <col min="7" max="7" width="16.1328125" style="1" customWidth="1"/>
    <col min="8" max="8" width="10.3984375" style="1" customWidth="1"/>
    <col min="9" max="9" width="9" style="1"/>
    <col min="10" max="10" width="9.3984375" style="1"/>
    <col min="11" max="11" width="10.3984375" style="1"/>
    <col min="12" max="12" width="12.59765625" style="1"/>
    <col min="13" max="13" width="9" style="18"/>
    <col min="14" max="16384" width="9" style="1"/>
  </cols>
  <sheetData>
    <row r="1" spans="1:13" ht="27" customHeight="1" x14ac:dyDescent="0.3">
      <c r="A1" s="23" t="s">
        <v>144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45.9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7" t="s">
        <v>13</v>
      </c>
    </row>
    <row r="3" spans="1:13" ht="27" customHeight="1" x14ac:dyDescent="0.3">
      <c r="A3" s="3">
        <v>1</v>
      </c>
      <c r="B3" s="3" t="s">
        <v>145</v>
      </c>
      <c r="C3" s="3" t="s">
        <v>146</v>
      </c>
      <c r="D3" s="3">
        <v>298.18</v>
      </c>
      <c r="E3" s="4">
        <v>297.55</v>
      </c>
      <c r="F3" s="3" t="s">
        <v>147</v>
      </c>
      <c r="G3" s="3">
        <v>12523.56</v>
      </c>
      <c r="H3" s="5">
        <v>12523.56</v>
      </c>
      <c r="I3" s="3" t="str">
        <f>IF(H3&gt;=G3,"已缴清",IF(H3="","未缴纳","有差异"))</f>
        <v>已缴清</v>
      </c>
      <c r="J3" s="3">
        <f>E3*3.1*12</f>
        <v>11068.86</v>
      </c>
      <c r="K3" s="3">
        <f>H3-J3</f>
        <v>1454.6999999999989</v>
      </c>
      <c r="L3" s="3">
        <f>K3/(E3*3.1*12/365)</f>
        <v>47.96930307186102</v>
      </c>
      <c r="M3" s="7" t="s">
        <v>148</v>
      </c>
    </row>
    <row r="4" spans="1:13" ht="27" customHeight="1" x14ac:dyDescent="0.3">
      <c r="A4" s="3">
        <v>2</v>
      </c>
      <c r="B4" s="3">
        <v>303</v>
      </c>
      <c r="C4" s="3" t="s">
        <v>149</v>
      </c>
      <c r="D4" s="3">
        <v>178.99</v>
      </c>
      <c r="E4" s="4">
        <v>177.78</v>
      </c>
      <c r="F4" s="3" t="s">
        <v>150</v>
      </c>
      <c r="G4" s="3">
        <v>7917.58</v>
      </c>
      <c r="H4" s="5">
        <v>7917.58</v>
      </c>
      <c r="I4" s="3" t="str">
        <f>IF(H4&gt;=G4,"已缴清",IF(H4="","未缴纳","有差异"))</f>
        <v>已缴清</v>
      </c>
      <c r="J4" s="3">
        <f t="shared" ref="J4:J23" si="0">E4*3.1*12</f>
        <v>6613.4160000000011</v>
      </c>
      <c r="K4" s="3">
        <f t="shared" ref="K4:K23" si="1">H4-J4</f>
        <v>1304.1639999999989</v>
      </c>
      <c r="L4" s="3">
        <f t="shared" ref="L4:L23" si="2">K4/(E4*3.1*12/365)</f>
        <v>71.977909751934476</v>
      </c>
      <c r="M4" s="7" t="s">
        <v>66</v>
      </c>
    </row>
    <row r="5" spans="1:13" ht="27" customHeight="1" x14ac:dyDescent="0.3">
      <c r="A5" s="3">
        <v>3</v>
      </c>
      <c r="B5" s="3">
        <v>401</v>
      </c>
      <c r="C5" s="3" t="s">
        <v>151</v>
      </c>
      <c r="D5" s="3">
        <v>183</v>
      </c>
      <c r="E5" s="4">
        <v>184.28</v>
      </c>
      <c r="F5" s="3" t="s">
        <v>152</v>
      </c>
      <c r="G5" s="3">
        <v>7686</v>
      </c>
      <c r="H5" s="5">
        <v>7686</v>
      </c>
      <c r="I5" s="3" t="str">
        <f t="shared" ref="I5:I17" si="3">IF(H5&gt;=G5,"已缴清",IF(H5="","未缴纳","有差异"))</f>
        <v>已缴清</v>
      </c>
      <c r="J5" s="3">
        <f t="shared" si="0"/>
        <v>6855.2160000000003</v>
      </c>
      <c r="K5" s="3">
        <f t="shared" si="1"/>
        <v>830.78399999999965</v>
      </c>
      <c r="L5" s="3">
        <f t="shared" si="2"/>
        <v>44.234369857930055</v>
      </c>
      <c r="M5" s="7" t="s">
        <v>23</v>
      </c>
    </row>
    <row r="6" spans="1:13" ht="27" customHeight="1" x14ac:dyDescent="0.3">
      <c r="A6" s="3">
        <v>4</v>
      </c>
      <c r="B6" s="3">
        <v>403</v>
      </c>
      <c r="C6" s="3" t="s">
        <v>153</v>
      </c>
      <c r="D6" s="3">
        <v>178.99</v>
      </c>
      <c r="E6" s="4">
        <v>177.78</v>
      </c>
      <c r="F6" s="3" t="s">
        <v>154</v>
      </c>
      <c r="G6" s="3">
        <v>7517.58</v>
      </c>
      <c r="H6" s="5">
        <v>7517.58</v>
      </c>
      <c r="I6" s="3" t="str">
        <f t="shared" si="3"/>
        <v>已缴清</v>
      </c>
      <c r="J6" s="3">
        <f t="shared" si="0"/>
        <v>6613.4160000000011</v>
      </c>
      <c r="K6" s="3">
        <f t="shared" si="1"/>
        <v>904.16399999999885</v>
      </c>
      <c r="L6" s="3">
        <f t="shared" si="2"/>
        <v>49.901572802920533</v>
      </c>
      <c r="M6" s="7" t="s">
        <v>66</v>
      </c>
    </row>
    <row r="7" spans="1:13" ht="27" customHeight="1" x14ac:dyDescent="0.3">
      <c r="A7" s="3">
        <v>5</v>
      </c>
      <c r="B7" s="3">
        <v>404</v>
      </c>
      <c r="C7" s="3" t="s">
        <v>155</v>
      </c>
      <c r="D7" s="3">
        <v>183</v>
      </c>
      <c r="E7" s="4">
        <v>184.28</v>
      </c>
      <c r="F7" s="3" t="s">
        <v>31</v>
      </c>
      <c r="G7" s="3">
        <v>7686</v>
      </c>
      <c r="H7" s="5">
        <v>7686</v>
      </c>
      <c r="I7" s="3" t="str">
        <f t="shared" si="3"/>
        <v>已缴清</v>
      </c>
      <c r="J7" s="3">
        <f t="shared" si="0"/>
        <v>6855.2160000000003</v>
      </c>
      <c r="K7" s="3">
        <f t="shared" si="1"/>
        <v>830.78399999999965</v>
      </c>
      <c r="L7" s="3">
        <f t="shared" si="2"/>
        <v>44.234369857930055</v>
      </c>
      <c r="M7" s="7" t="s">
        <v>23</v>
      </c>
    </row>
    <row r="8" spans="1:13" ht="27" customHeight="1" x14ac:dyDescent="0.3">
      <c r="A8" s="3">
        <v>6</v>
      </c>
      <c r="B8" s="3">
        <v>501</v>
      </c>
      <c r="C8" s="3" t="s">
        <v>156</v>
      </c>
      <c r="D8" s="3">
        <v>183</v>
      </c>
      <c r="E8" s="4">
        <v>184.28</v>
      </c>
      <c r="F8" s="3" t="s">
        <v>157</v>
      </c>
      <c r="G8" s="3">
        <v>7686</v>
      </c>
      <c r="H8" s="5">
        <v>7686</v>
      </c>
      <c r="I8" s="3" t="str">
        <f t="shared" si="3"/>
        <v>已缴清</v>
      </c>
      <c r="J8" s="3">
        <f t="shared" si="0"/>
        <v>6855.2160000000003</v>
      </c>
      <c r="K8" s="3">
        <f t="shared" si="1"/>
        <v>830.78399999999965</v>
      </c>
      <c r="L8" s="3">
        <f t="shared" si="2"/>
        <v>44.234369857930055</v>
      </c>
      <c r="M8" s="7" t="s">
        <v>23</v>
      </c>
    </row>
    <row r="9" spans="1:13" ht="27" customHeight="1" x14ac:dyDescent="0.3">
      <c r="A9" s="3">
        <v>7</v>
      </c>
      <c r="B9" s="3">
        <v>503</v>
      </c>
      <c r="C9" s="3" t="s">
        <v>158</v>
      </c>
      <c r="D9" s="3">
        <v>178.99</v>
      </c>
      <c r="E9" s="4">
        <v>177.78</v>
      </c>
      <c r="F9" s="3" t="s">
        <v>104</v>
      </c>
      <c r="G9" s="3">
        <v>7517.58</v>
      </c>
      <c r="H9" s="5">
        <v>7517.58</v>
      </c>
      <c r="I9" s="3" t="str">
        <f t="shared" si="3"/>
        <v>已缴清</v>
      </c>
      <c r="J9" s="3">
        <f t="shared" si="0"/>
        <v>6613.4160000000011</v>
      </c>
      <c r="K9" s="3">
        <f t="shared" si="1"/>
        <v>904.16399999999885</v>
      </c>
      <c r="L9" s="3">
        <f t="shared" si="2"/>
        <v>49.901572802920533</v>
      </c>
      <c r="M9" s="7" t="s">
        <v>66</v>
      </c>
    </row>
    <row r="10" spans="1:13" ht="27" customHeight="1" x14ac:dyDescent="0.3">
      <c r="A10" s="3">
        <v>8</v>
      </c>
      <c r="B10" s="3">
        <v>504</v>
      </c>
      <c r="C10" s="3" t="s">
        <v>159</v>
      </c>
      <c r="D10" s="3">
        <v>183</v>
      </c>
      <c r="E10" s="4">
        <v>184.28</v>
      </c>
      <c r="F10" s="3" t="s">
        <v>160</v>
      </c>
      <c r="G10" s="3">
        <v>7686</v>
      </c>
      <c r="H10" s="5">
        <v>7686</v>
      </c>
      <c r="I10" s="3" t="str">
        <f t="shared" si="3"/>
        <v>已缴清</v>
      </c>
      <c r="J10" s="3">
        <f t="shared" si="0"/>
        <v>6855.2160000000003</v>
      </c>
      <c r="K10" s="3">
        <f t="shared" si="1"/>
        <v>830.78399999999965</v>
      </c>
      <c r="L10" s="3">
        <f t="shared" si="2"/>
        <v>44.234369857930055</v>
      </c>
      <c r="M10" s="7" t="s">
        <v>23</v>
      </c>
    </row>
    <row r="11" spans="1:13" ht="27" customHeight="1" x14ac:dyDescent="0.3">
      <c r="A11" s="3">
        <v>9</v>
      </c>
      <c r="B11" s="3">
        <v>604</v>
      </c>
      <c r="C11" s="3" t="s">
        <v>161</v>
      </c>
      <c r="D11" s="3">
        <v>183</v>
      </c>
      <c r="E11" s="4">
        <v>184.28</v>
      </c>
      <c r="F11" s="3" t="s">
        <v>162</v>
      </c>
      <c r="G11" s="3">
        <v>7686</v>
      </c>
      <c r="H11" s="5">
        <v>7686</v>
      </c>
      <c r="I11" s="3" t="str">
        <f t="shared" si="3"/>
        <v>已缴清</v>
      </c>
      <c r="J11" s="3">
        <f t="shared" si="0"/>
        <v>6855.2160000000003</v>
      </c>
      <c r="K11" s="3">
        <f t="shared" si="1"/>
        <v>830.78399999999965</v>
      </c>
      <c r="L11" s="3">
        <f t="shared" si="2"/>
        <v>44.234369857930055</v>
      </c>
      <c r="M11" s="7" t="s">
        <v>23</v>
      </c>
    </row>
    <row r="12" spans="1:13" ht="27" customHeight="1" x14ac:dyDescent="0.3">
      <c r="A12" s="3">
        <v>10</v>
      </c>
      <c r="B12" s="3">
        <v>701</v>
      </c>
      <c r="C12" s="3" t="s">
        <v>163</v>
      </c>
      <c r="D12" s="3">
        <v>183</v>
      </c>
      <c r="E12" s="4">
        <v>181.2</v>
      </c>
      <c r="F12" s="3" t="s">
        <v>164</v>
      </c>
      <c r="G12" s="3">
        <v>7686</v>
      </c>
      <c r="H12" s="5">
        <v>7686</v>
      </c>
      <c r="I12" s="3" t="str">
        <f t="shared" si="3"/>
        <v>已缴清</v>
      </c>
      <c r="J12" s="3">
        <f t="shared" si="0"/>
        <v>6740.64</v>
      </c>
      <c r="K12" s="3">
        <f t="shared" si="1"/>
        <v>945.35999999999967</v>
      </c>
      <c r="L12" s="3">
        <f t="shared" si="2"/>
        <v>51.190450758384941</v>
      </c>
      <c r="M12" s="7" t="s">
        <v>165</v>
      </c>
    </row>
    <row r="13" spans="1:13" ht="27" customHeight="1" x14ac:dyDescent="0.3">
      <c r="A13" s="3">
        <v>11</v>
      </c>
      <c r="B13" s="3">
        <v>704</v>
      </c>
      <c r="C13" s="3" t="s">
        <v>166</v>
      </c>
      <c r="D13" s="3">
        <v>183</v>
      </c>
      <c r="E13" s="4">
        <v>181.2</v>
      </c>
      <c r="F13" s="3" t="s">
        <v>167</v>
      </c>
      <c r="G13" s="3">
        <v>7686</v>
      </c>
      <c r="H13" s="5">
        <v>7686</v>
      </c>
      <c r="I13" s="3" t="str">
        <f t="shared" si="3"/>
        <v>已缴清</v>
      </c>
      <c r="J13" s="3">
        <f t="shared" si="0"/>
        <v>6740.64</v>
      </c>
      <c r="K13" s="3">
        <f t="shared" si="1"/>
        <v>945.35999999999967</v>
      </c>
      <c r="L13" s="3">
        <f t="shared" si="2"/>
        <v>51.190450758384941</v>
      </c>
      <c r="M13" s="7" t="s">
        <v>165</v>
      </c>
    </row>
    <row r="14" spans="1:13" ht="27" customHeight="1" x14ac:dyDescent="0.3">
      <c r="A14" s="3">
        <v>12</v>
      </c>
      <c r="B14" s="3">
        <v>801</v>
      </c>
      <c r="C14" s="3" t="s">
        <v>168</v>
      </c>
      <c r="D14" s="3">
        <v>183</v>
      </c>
      <c r="E14" s="4">
        <v>181.2</v>
      </c>
      <c r="F14" s="3" t="s">
        <v>169</v>
      </c>
      <c r="G14" s="3">
        <v>7686</v>
      </c>
      <c r="H14" s="5">
        <v>7686</v>
      </c>
      <c r="I14" s="3" t="str">
        <f t="shared" si="3"/>
        <v>已缴清</v>
      </c>
      <c r="J14" s="3">
        <f t="shared" si="0"/>
        <v>6740.64</v>
      </c>
      <c r="K14" s="3">
        <f t="shared" si="1"/>
        <v>945.35999999999967</v>
      </c>
      <c r="L14" s="3">
        <f t="shared" si="2"/>
        <v>51.190450758384941</v>
      </c>
      <c r="M14" s="7" t="s">
        <v>165</v>
      </c>
    </row>
    <row r="15" spans="1:13" ht="27" customHeight="1" x14ac:dyDescent="0.3">
      <c r="A15" s="3">
        <v>13</v>
      </c>
      <c r="B15" s="3">
        <v>802</v>
      </c>
      <c r="C15" s="3" t="s">
        <v>170</v>
      </c>
      <c r="D15" s="3">
        <v>178.99</v>
      </c>
      <c r="E15" s="4">
        <v>177.78</v>
      </c>
      <c r="F15" s="3" t="s">
        <v>171</v>
      </c>
      <c r="G15" s="3">
        <v>7517.58</v>
      </c>
      <c r="H15" s="5">
        <v>7517.58</v>
      </c>
      <c r="I15" s="3" t="str">
        <f t="shared" si="3"/>
        <v>已缴清</v>
      </c>
      <c r="J15" s="3">
        <f t="shared" si="0"/>
        <v>6613.4160000000011</v>
      </c>
      <c r="K15" s="3">
        <f t="shared" si="1"/>
        <v>904.16399999999885</v>
      </c>
      <c r="L15" s="3">
        <f t="shared" si="2"/>
        <v>49.901572802920533</v>
      </c>
      <c r="M15" s="7" t="s">
        <v>66</v>
      </c>
    </row>
    <row r="16" spans="1:13" ht="27" customHeight="1" x14ac:dyDescent="0.3">
      <c r="A16" s="3">
        <v>14</v>
      </c>
      <c r="B16" s="3">
        <v>804</v>
      </c>
      <c r="C16" s="3" t="s">
        <v>172</v>
      </c>
      <c r="D16" s="3">
        <v>183</v>
      </c>
      <c r="E16" s="4">
        <v>181.2</v>
      </c>
      <c r="F16" s="3" t="s">
        <v>173</v>
      </c>
      <c r="G16" s="3">
        <v>7686</v>
      </c>
      <c r="H16" s="5">
        <v>7686</v>
      </c>
      <c r="I16" s="3" t="str">
        <f t="shared" si="3"/>
        <v>已缴清</v>
      </c>
      <c r="J16" s="3">
        <f t="shared" si="0"/>
        <v>6740.64</v>
      </c>
      <c r="K16" s="3">
        <f t="shared" si="1"/>
        <v>945.35999999999967</v>
      </c>
      <c r="L16" s="3">
        <f t="shared" si="2"/>
        <v>51.190450758384941</v>
      </c>
      <c r="M16" s="7" t="s">
        <v>165</v>
      </c>
    </row>
    <row r="17" spans="1:13" ht="27" customHeight="1" x14ac:dyDescent="0.3">
      <c r="A17" s="3">
        <v>15</v>
      </c>
      <c r="B17" s="3">
        <v>902</v>
      </c>
      <c r="C17" s="3" t="s">
        <v>174</v>
      </c>
      <c r="D17" s="3">
        <v>178.99</v>
      </c>
      <c r="E17" s="4">
        <v>177.78</v>
      </c>
      <c r="F17" s="3" t="s">
        <v>175</v>
      </c>
      <c r="G17" s="3">
        <v>7917.58</v>
      </c>
      <c r="H17" s="5">
        <v>7917.58</v>
      </c>
      <c r="I17" s="3" t="str">
        <f t="shared" si="3"/>
        <v>已缴清</v>
      </c>
      <c r="J17" s="3">
        <f t="shared" si="0"/>
        <v>6613.4160000000011</v>
      </c>
      <c r="K17" s="3">
        <f t="shared" si="1"/>
        <v>1304.1639999999989</v>
      </c>
      <c r="L17" s="3">
        <f t="shared" si="2"/>
        <v>71.977909751934476</v>
      </c>
      <c r="M17" s="7" t="s">
        <v>66</v>
      </c>
    </row>
    <row r="18" spans="1:13" ht="27" customHeight="1" x14ac:dyDescent="0.3">
      <c r="A18" s="3">
        <v>16</v>
      </c>
      <c r="B18" s="3">
        <v>904</v>
      </c>
      <c r="C18" s="3" t="s">
        <v>176</v>
      </c>
      <c r="D18" s="3">
        <v>183</v>
      </c>
      <c r="E18" s="4">
        <v>181.2</v>
      </c>
      <c r="F18" s="3" t="s">
        <v>177</v>
      </c>
      <c r="G18" s="3">
        <v>7686</v>
      </c>
      <c r="H18" s="5">
        <v>7686</v>
      </c>
      <c r="I18" s="3" t="str">
        <f t="shared" ref="I18:I23" si="4">IF(H18&gt;=G18,"已缴清",IF(H18="","未缴纳","有差异"))</f>
        <v>已缴清</v>
      </c>
      <c r="J18" s="3">
        <f t="shared" si="0"/>
        <v>6740.64</v>
      </c>
      <c r="K18" s="3">
        <f t="shared" si="1"/>
        <v>945.35999999999967</v>
      </c>
      <c r="L18" s="3">
        <f t="shared" si="2"/>
        <v>51.190450758384941</v>
      </c>
      <c r="M18" s="7" t="s">
        <v>165</v>
      </c>
    </row>
    <row r="19" spans="1:13" ht="27" customHeight="1" x14ac:dyDescent="0.3">
      <c r="A19" s="3">
        <v>17</v>
      </c>
      <c r="B19" s="3">
        <v>1001</v>
      </c>
      <c r="C19" s="3" t="s">
        <v>178</v>
      </c>
      <c r="D19" s="3">
        <v>183</v>
      </c>
      <c r="E19" s="4">
        <v>181.2</v>
      </c>
      <c r="F19" s="3" t="s">
        <v>179</v>
      </c>
      <c r="G19" s="3">
        <v>7686</v>
      </c>
      <c r="H19" s="5">
        <v>7686</v>
      </c>
      <c r="I19" s="3" t="str">
        <f t="shared" si="4"/>
        <v>已缴清</v>
      </c>
      <c r="J19" s="3">
        <f t="shared" si="0"/>
        <v>6740.64</v>
      </c>
      <c r="K19" s="3">
        <f t="shared" si="1"/>
        <v>945.35999999999967</v>
      </c>
      <c r="L19" s="3">
        <f t="shared" si="2"/>
        <v>51.190450758384941</v>
      </c>
      <c r="M19" s="7" t="s">
        <v>165</v>
      </c>
    </row>
    <row r="20" spans="1:13" ht="27" customHeight="1" x14ac:dyDescent="0.3">
      <c r="A20" s="3">
        <v>18</v>
      </c>
      <c r="B20" s="3">
        <v>1004</v>
      </c>
      <c r="C20" s="3" t="s">
        <v>181</v>
      </c>
      <c r="D20" s="3">
        <v>183</v>
      </c>
      <c r="E20" s="4">
        <v>181.2</v>
      </c>
      <c r="F20" s="3" t="s">
        <v>182</v>
      </c>
      <c r="G20" s="3">
        <v>7686</v>
      </c>
      <c r="H20" s="5">
        <v>7686</v>
      </c>
      <c r="I20" s="3" t="str">
        <f t="shared" si="4"/>
        <v>已缴清</v>
      </c>
      <c r="J20" s="3">
        <f t="shared" si="0"/>
        <v>6740.64</v>
      </c>
      <c r="K20" s="3">
        <f t="shared" si="1"/>
        <v>945.35999999999967</v>
      </c>
      <c r="L20" s="3">
        <f t="shared" si="2"/>
        <v>51.190450758384941</v>
      </c>
      <c r="M20" s="7" t="s">
        <v>165</v>
      </c>
    </row>
    <row r="21" spans="1:13" ht="27" customHeight="1" x14ac:dyDescent="0.3">
      <c r="A21" s="3">
        <v>19</v>
      </c>
      <c r="B21" s="3">
        <v>1103</v>
      </c>
      <c r="C21" s="3" t="s">
        <v>183</v>
      </c>
      <c r="D21" s="3">
        <v>178.99</v>
      </c>
      <c r="E21" s="4">
        <v>177.78</v>
      </c>
      <c r="F21" s="3" t="s">
        <v>180</v>
      </c>
      <c r="G21" s="3">
        <v>7517.58</v>
      </c>
      <c r="H21" s="5">
        <v>7517.58</v>
      </c>
      <c r="I21" s="3" t="str">
        <f t="shared" si="4"/>
        <v>已缴清</v>
      </c>
      <c r="J21" s="3">
        <f t="shared" si="0"/>
        <v>6613.4160000000011</v>
      </c>
      <c r="K21" s="3">
        <f t="shared" si="1"/>
        <v>904.16399999999885</v>
      </c>
      <c r="L21" s="3">
        <f t="shared" si="2"/>
        <v>49.901572802920533</v>
      </c>
      <c r="M21" s="7" t="s">
        <v>66</v>
      </c>
    </row>
    <row r="22" spans="1:13" ht="27" customHeight="1" x14ac:dyDescent="0.3">
      <c r="A22" s="3">
        <v>20</v>
      </c>
      <c r="B22" s="20">
        <v>1203</v>
      </c>
      <c r="C22" s="20" t="s">
        <v>187</v>
      </c>
      <c r="D22" s="20">
        <v>178.99</v>
      </c>
      <c r="E22" s="4">
        <v>177.78</v>
      </c>
      <c r="F22" s="20" t="s">
        <v>50</v>
      </c>
      <c r="G22" s="20">
        <v>7517.58</v>
      </c>
      <c r="H22" s="21">
        <v>7517.58</v>
      </c>
      <c r="I22" s="20" t="str">
        <f t="shared" ref="I22" si="5">IF(H22&gt;=G22,"已缴清",IF(H22="","未缴纳","有差异"))</f>
        <v>已缴清</v>
      </c>
      <c r="J22" s="3">
        <f t="shared" si="0"/>
        <v>6613.4160000000011</v>
      </c>
      <c r="K22" s="3">
        <f t="shared" si="1"/>
        <v>904.16399999999885</v>
      </c>
      <c r="L22" s="3">
        <f t="shared" si="2"/>
        <v>49.901572802920533</v>
      </c>
      <c r="M22" s="7" t="s">
        <v>66</v>
      </c>
    </row>
    <row r="23" spans="1:13" ht="27" customHeight="1" x14ac:dyDescent="0.3">
      <c r="A23" s="3">
        <v>21</v>
      </c>
      <c r="B23" s="3">
        <v>1301</v>
      </c>
      <c r="C23" s="3" t="s">
        <v>184</v>
      </c>
      <c r="D23" s="3">
        <v>305.36</v>
      </c>
      <c r="E23" s="4">
        <v>300.39999999999998</v>
      </c>
      <c r="F23" s="3" t="s">
        <v>185</v>
      </c>
      <c r="G23" s="3">
        <v>12825.12</v>
      </c>
      <c r="H23" s="5">
        <v>12825.12</v>
      </c>
      <c r="I23" s="3" t="str">
        <f t="shared" si="4"/>
        <v>已缴清</v>
      </c>
      <c r="J23" s="3">
        <f t="shared" si="0"/>
        <v>11174.880000000001</v>
      </c>
      <c r="K23" s="3">
        <f t="shared" si="1"/>
        <v>1650.2399999999998</v>
      </c>
      <c r="L23" s="3">
        <f t="shared" si="2"/>
        <v>53.901035178901239</v>
      </c>
      <c r="M23" s="7" t="s">
        <v>186</v>
      </c>
    </row>
    <row r="24" spans="1:13" ht="27" customHeight="1" x14ac:dyDescent="0.3">
      <c r="A24" s="3"/>
      <c r="B24" s="3" t="s">
        <v>55</v>
      </c>
      <c r="C24" s="3"/>
      <c r="D24" s="3"/>
      <c r="E24" s="3"/>
      <c r="F24" s="3"/>
      <c r="G24" s="3">
        <f>SUM(G3:G23)</f>
        <v>171003.74</v>
      </c>
      <c r="H24" s="3">
        <f>SUM(H3:H23)</f>
        <v>171003.74</v>
      </c>
      <c r="I24" s="3"/>
      <c r="J24" s="3"/>
      <c r="K24" s="3"/>
      <c r="L24" s="3"/>
      <c r="M24" s="6"/>
    </row>
    <row r="25" spans="1:13" s="18" customFormat="1" ht="27" customHeight="1" x14ac:dyDescent="0.3">
      <c r="A25" s="17"/>
      <c r="B25" s="17"/>
    </row>
  </sheetData>
  <mergeCells count="1">
    <mergeCell ref="A1:M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3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一号楼</vt:lpstr>
      <vt:lpstr>二号楼</vt:lpstr>
      <vt:lpstr>三号楼</vt:lpstr>
      <vt:lpstr>七号楼</vt:lpstr>
      <vt:lpstr>七号楼!Print_Titles</vt:lpstr>
      <vt:lpstr>三号楼!Print_Titles</vt:lpstr>
      <vt:lpstr>一号楼!Print_Titles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玉菲 王</cp:lastModifiedBy>
  <cp:lastPrinted>2025-01-16T07:16:32Z</cp:lastPrinted>
  <dcterms:created xsi:type="dcterms:W3CDTF">2018-12-04T02:34:00Z</dcterms:created>
  <dcterms:modified xsi:type="dcterms:W3CDTF">2025-01-16T07:16:46Z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4E4B2E6F17CD430FB40A434E4AC266B8_13</vt:lpwstr>
  </property>
</Properties>
</file>